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80" firstSheet="1" activeTab="6"/>
  </bookViews>
  <sheets>
    <sheet name="BB" sheetId="7" r:id="rId1"/>
    <sheet name="TD" sheetId="3" r:id="rId2"/>
    <sheet name="BK" sheetId="4" r:id="rId3"/>
    <sheet name="SW" sheetId="6" r:id="rId4"/>
    <sheet name="SB" sheetId="5" r:id="rId5"/>
    <sheet name="GT" sheetId="8" r:id="rId6"/>
    <sheet name="TR" sheetId="10" r:id="rId7"/>
    <sheet name="BA" sheetId="9" r:id="rId8"/>
    <sheet name="BR" sheetId="11" r:id="rId9"/>
    <sheet name="Mens" sheetId="14" r:id="rId10"/>
    <sheet name="Womens" sheetId="13" r:id="rId11"/>
    <sheet name="RODEO" sheetId="15" r:id="rId1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<sst xmlns="http://schemas.openxmlformats.org/spreadsheetml/2006/main" count="1188" uniqueCount="308">
  <si>
    <t>Fees</t>
  </si>
  <si>
    <t>LR &amp; AV</t>
  </si>
  <si>
    <t>SR</t>
  </si>
  <si>
    <t>Contestants</t>
  </si>
  <si>
    <t>LR</t>
  </si>
  <si>
    <t>Total Pot</t>
  </si>
  <si>
    <t>AV</t>
  </si>
  <si>
    <t>Contestant</t>
  </si>
  <si>
    <t>School</t>
  </si>
  <si>
    <t>Card No.</t>
  </si>
  <si>
    <t>On</t>
  </si>
  <si>
    <t>Long</t>
  </si>
  <si>
    <t>PTS</t>
  </si>
  <si>
    <t>Money</t>
  </si>
  <si>
    <t>Short</t>
  </si>
  <si>
    <t>AVE</t>
  </si>
  <si>
    <t>Total</t>
  </si>
  <si>
    <t>Total $</t>
  </si>
  <si>
    <t>WTXC</t>
  </si>
  <si>
    <t>OC</t>
  </si>
  <si>
    <t>TSU</t>
  </si>
  <si>
    <t>RC</t>
  </si>
  <si>
    <t>CC</t>
  </si>
  <si>
    <t>ON</t>
  </si>
  <si>
    <t>NMJC</t>
  </si>
  <si>
    <t>VC</t>
  </si>
  <si>
    <t>FPC</t>
  </si>
  <si>
    <t>WTAMU</t>
  </si>
  <si>
    <t>SPC</t>
  </si>
  <si>
    <t>ENMU</t>
  </si>
  <si>
    <t xml:space="preserve">Team Points </t>
  </si>
  <si>
    <t>GT</t>
  </si>
  <si>
    <t>BK</t>
  </si>
  <si>
    <t>CISCO</t>
  </si>
  <si>
    <t>TR</t>
  </si>
  <si>
    <t>CLARENDON</t>
  </si>
  <si>
    <t>HOWARD</t>
  </si>
  <si>
    <t>ODESSA</t>
  </si>
  <si>
    <t>RANGER</t>
  </si>
  <si>
    <t>SLROSS</t>
  </si>
  <si>
    <t>SPLNS</t>
  </si>
  <si>
    <t>TARLET</t>
  </si>
  <si>
    <t>TXTUL</t>
  </si>
  <si>
    <t>VERNON</t>
  </si>
  <si>
    <t>WEATHR</t>
  </si>
  <si>
    <t>SLRS</t>
  </si>
  <si>
    <t>Tarleton</t>
  </si>
  <si>
    <t>TTU</t>
  </si>
  <si>
    <t>WC</t>
  </si>
  <si>
    <t>WTAM</t>
  </si>
  <si>
    <t>WTC</t>
  </si>
  <si>
    <t>BB</t>
  </si>
  <si>
    <t>SB</t>
  </si>
  <si>
    <t>BR</t>
  </si>
  <si>
    <t>SW</t>
  </si>
  <si>
    <t>HC</t>
  </si>
  <si>
    <t>Total Pts</t>
  </si>
  <si>
    <t>SCHOOL</t>
  </si>
  <si>
    <t>CONTESTANT</t>
  </si>
  <si>
    <t>TOTAL POINTS</t>
  </si>
  <si>
    <t>NCTC</t>
  </si>
  <si>
    <t>Branscum, Brooke</t>
  </si>
  <si>
    <t xml:space="preserve">CIS </t>
  </si>
  <si>
    <t>Ferguson, Brian</t>
  </si>
  <si>
    <t>TT</t>
  </si>
  <si>
    <t>Kauk, Samantha</t>
  </si>
  <si>
    <t>Dickens, Maddy</t>
  </si>
  <si>
    <t xml:space="preserve">Robinson, Rainy </t>
  </si>
  <si>
    <t xml:space="preserve">Cress, Brody </t>
  </si>
  <si>
    <t xml:space="preserve">Griffin, Ross </t>
  </si>
  <si>
    <t>TD</t>
  </si>
  <si>
    <t>Beardsworth, Ed</t>
  </si>
  <si>
    <t>McLeod, Tyce</t>
  </si>
  <si>
    <t xml:space="preserve">Latham, Jeffery </t>
  </si>
  <si>
    <t xml:space="preserve">Felton, Sy </t>
  </si>
  <si>
    <t xml:space="preserve">RC </t>
  </si>
  <si>
    <t xml:space="preserve">Zapalac, Reid </t>
  </si>
  <si>
    <t>Berghuis, Tyler</t>
  </si>
  <si>
    <t xml:space="preserve">Knerr, Shane </t>
  </si>
  <si>
    <t>McCuistion, Chris</t>
  </si>
  <si>
    <t xml:space="preserve">Koch, Hunter </t>
  </si>
  <si>
    <t xml:space="preserve">Davis, Jace </t>
  </si>
  <si>
    <t xml:space="preserve">Hyatt, Logan </t>
  </si>
  <si>
    <t>Doughty, Kaitlyn</t>
  </si>
  <si>
    <t>BA</t>
  </si>
  <si>
    <t>Shepherd, Bucki</t>
  </si>
  <si>
    <t>Smith, Sierra</t>
  </si>
  <si>
    <t>Graham, Sydney</t>
  </si>
  <si>
    <t xml:space="preserve">Spielman, Shelby </t>
  </si>
  <si>
    <t xml:space="preserve">Sullivan, Kenna </t>
  </si>
  <si>
    <t xml:space="preserve">Collins, Baili </t>
  </si>
  <si>
    <t>McNeil, Kynzie Rae</t>
  </si>
  <si>
    <t xml:space="preserve">Espenson, Kelsey </t>
  </si>
  <si>
    <t xml:space="preserve">Macy, Brogan </t>
  </si>
  <si>
    <t xml:space="preserve">Otoupalik, Callahan </t>
  </si>
  <si>
    <t xml:space="preserve">Clark, Cassidy </t>
  </si>
  <si>
    <t xml:space="preserve">Ramone, Stefan </t>
  </si>
  <si>
    <t>Didway, Rilee</t>
  </si>
  <si>
    <t>Vick, Celie</t>
  </si>
  <si>
    <t>Bechthold, Chris</t>
  </si>
  <si>
    <t xml:space="preserve">Hash, Kyle </t>
  </si>
  <si>
    <t>Allred, Ty</t>
  </si>
  <si>
    <t xml:space="preserve">Sellars, Clayton </t>
  </si>
  <si>
    <t>Events</t>
  </si>
  <si>
    <t># of Entries</t>
  </si>
  <si>
    <t>number of contestants</t>
  </si>
  <si>
    <t xml:space="preserve">BB </t>
  </si>
  <si>
    <t xml:space="preserve">SB </t>
  </si>
  <si>
    <t xml:space="preserve">BR </t>
  </si>
  <si>
    <t xml:space="preserve">TD </t>
  </si>
  <si>
    <t>TOTAL OFFICE CHARGES</t>
  </si>
  <si>
    <t xml:space="preserve">SW </t>
  </si>
  <si>
    <t xml:space="preserve">TR </t>
  </si>
  <si>
    <t xml:space="preserve">BK </t>
  </si>
  <si>
    <t>Sponsoring School</t>
  </si>
  <si>
    <t xml:space="preserve">GT </t>
  </si>
  <si>
    <t xml:space="preserve">BA </t>
  </si>
  <si>
    <t>Regional Secretary</t>
  </si>
  <si>
    <t>Computer Fund</t>
  </si>
  <si>
    <t>Regional Director</t>
  </si>
  <si>
    <t>llew</t>
  </si>
  <si>
    <t>wyatt</t>
  </si>
  <si>
    <t>Event Director Fees</t>
  </si>
  <si>
    <t>Ash, Harry</t>
  </si>
  <si>
    <t>Odle, Alex</t>
  </si>
  <si>
    <t xml:space="preserve">Nye, Cody </t>
  </si>
  <si>
    <t xml:space="preserve">Koehn, Landon </t>
  </si>
  <si>
    <t xml:space="preserve">McCarley, Cameron </t>
  </si>
  <si>
    <t>Wilson, Chase</t>
  </si>
  <si>
    <t>Sawyer, Boyd</t>
  </si>
  <si>
    <t>Johnson, Wyatt</t>
  </si>
  <si>
    <t>Roberson, Brayden</t>
  </si>
  <si>
    <t xml:space="preserve">Williams, Austin </t>
  </si>
  <si>
    <t xml:space="preserve">Jessen, BoDell </t>
  </si>
  <si>
    <t>Betony, Evan</t>
  </si>
  <si>
    <t>Mayo,Clint</t>
  </si>
  <si>
    <t xml:space="preserve">Winters, Brazes </t>
  </si>
  <si>
    <t>Hewett, Cole</t>
  </si>
  <si>
    <t>on</t>
  </si>
  <si>
    <t xml:space="preserve">Bareback Riding- ENMU </t>
  </si>
  <si>
    <t>Tiedown Roping-ENMU</t>
  </si>
  <si>
    <t>Steer Wrestling-ENMU</t>
  </si>
  <si>
    <t>Saddle Bronc Riding-ENMU</t>
  </si>
  <si>
    <t>Goat Tying-ENMU</t>
  </si>
  <si>
    <t>Team Roping-ENMU</t>
  </si>
  <si>
    <t xml:space="preserve">Bull Riding-ENMU </t>
  </si>
  <si>
    <t>Barrel Racing-ENMU</t>
  </si>
  <si>
    <t>Breakaway Roping-ENMU</t>
  </si>
  <si>
    <t>Smith, Tegan</t>
  </si>
  <si>
    <t>Hill, Brady</t>
  </si>
  <si>
    <t xml:space="preserve">Delinte, Logan </t>
  </si>
  <si>
    <t xml:space="preserve">Winstead, Steven </t>
  </si>
  <si>
    <t xml:space="preserve">Allred, Austin </t>
  </si>
  <si>
    <t>Armstrong, Ali</t>
  </si>
  <si>
    <t>Simpson, Sadye</t>
  </si>
  <si>
    <t>Baugh, Ashleigh</t>
  </si>
  <si>
    <t>Wood, Delani</t>
  </si>
  <si>
    <t xml:space="preserve">McDougal, Kambria </t>
  </si>
  <si>
    <t xml:space="preserve">McLeod, Lindsey </t>
  </si>
  <si>
    <t>Valdez, Kelly</t>
  </si>
  <si>
    <t xml:space="preserve">Parrish, Kyle </t>
  </si>
  <si>
    <t>Yaussi, Bo</t>
  </si>
  <si>
    <t xml:space="preserve">Kirkpatrick, Zack </t>
  </si>
  <si>
    <t xml:space="preserve">Sommer, Garrett </t>
  </si>
  <si>
    <t>Smith IV, Lance</t>
  </si>
  <si>
    <t xml:space="preserve">Stuart, Brett </t>
  </si>
  <si>
    <t>Allen,Jace</t>
  </si>
  <si>
    <t>Arnold, Walt</t>
  </si>
  <si>
    <t xml:space="preserve">Bray, Paden </t>
  </si>
  <si>
    <t xml:space="preserve">Harris, Ty </t>
  </si>
  <si>
    <t xml:space="preserve">Rucker, Cimarron </t>
  </si>
  <si>
    <t>WT</t>
  </si>
  <si>
    <t>Lewis, Tristin</t>
  </si>
  <si>
    <t>Martin, Hannah</t>
  </si>
  <si>
    <t xml:space="preserve">Engel, Trey </t>
  </si>
  <si>
    <t xml:space="preserve">Bell, Lana </t>
  </si>
  <si>
    <t>Brown, Amanda</t>
  </si>
  <si>
    <t>Gudgell, Jacob</t>
  </si>
  <si>
    <t xml:space="preserve">Gudgell, Wesley </t>
  </si>
  <si>
    <t xml:space="preserve">Jackson, Tanner </t>
  </si>
  <si>
    <t xml:space="preserve">Jackson, Trey </t>
  </si>
  <si>
    <t xml:space="preserve">Muniz, Brandon </t>
  </si>
  <si>
    <t xml:space="preserve">Adcock, Lindsey </t>
  </si>
  <si>
    <t xml:space="preserve">Barry, Tawny </t>
  </si>
  <si>
    <t xml:space="preserve">Kelly, Timber </t>
  </si>
  <si>
    <t>Batterton, Bryce</t>
  </si>
  <si>
    <t>Hamar, Zac</t>
  </si>
  <si>
    <t>Hanko, Zach</t>
  </si>
  <si>
    <t>Hart, Wyatt</t>
  </si>
  <si>
    <t xml:space="preserve">Hughson, Rowdy </t>
  </si>
  <si>
    <t>Kritenbrink, Ashlee</t>
  </si>
  <si>
    <t xml:space="preserve">Risse, Mary </t>
  </si>
  <si>
    <t>Smedley, Koryn</t>
  </si>
  <si>
    <t>Cropper, Kelton</t>
  </si>
  <si>
    <t xml:space="preserve">Garza, Sergio </t>
  </si>
  <si>
    <t>Kasel, Dalton</t>
  </si>
  <si>
    <t xml:space="preserve">White, Burley </t>
  </si>
  <si>
    <t>Zapata, Robert</t>
  </si>
  <si>
    <t xml:space="preserve">Bolton, Bliss </t>
  </si>
  <si>
    <t>Sherwood, Haily</t>
  </si>
  <si>
    <t xml:space="preserve">Sherwood, Shawnee </t>
  </si>
  <si>
    <t xml:space="preserve">Brock, Eddie </t>
  </si>
  <si>
    <t>Colvard, Clayton</t>
  </si>
  <si>
    <t xml:space="preserve">Gorman, Garrett </t>
  </si>
  <si>
    <t xml:space="preserve">Kapala, Andrew </t>
  </si>
  <si>
    <t xml:space="preserve">Wainwright, Ty </t>
  </si>
  <si>
    <t xml:space="preserve">Caballero, Riley </t>
  </si>
  <si>
    <t xml:space="preserve">Hall, Kadee </t>
  </si>
  <si>
    <t xml:space="preserve">Hennen, Amie </t>
  </si>
  <si>
    <t xml:space="preserve">Hoagland, Lauryn </t>
  </si>
  <si>
    <t xml:space="preserve">McLeod, Tee </t>
  </si>
  <si>
    <t>Schmidt, Kagen</t>
  </si>
  <si>
    <t>Skocdopole, Luke</t>
  </si>
  <si>
    <t xml:space="preserve">Young, Austin </t>
  </si>
  <si>
    <t xml:space="preserve">Lee, Swaize </t>
  </si>
  <si>
    <t>Powell, Megan</t>
  </si>
  <si>
    <t xml:space="preserve">Valdez, Jesse </t>
  </si>
  <si>
    <t xml:space="preserve">Wilson, Colette </t>
  </si>
  <si>
    <t xml:space="preserve">Dines, Shelby </t>
  </si>
  <si>
    <t>Hutchings, Timmi</t>
  </si>
  <si>
    <t>Barber, Aaron</t>
  </si>
  <si>
    <t xml:space="preserve">Craig, Cody </t>
  </si>
  <si>
    <t>Felton, Dakota</t>
  </si>
  <si>
    <t xml:space="preserve">Johnson, Colton </t>
  </si>
  <si>
    <t>Boisjoli, Shelby</t>
  </si>
  <si>
    <t xml:space="preserve">Park, Simone </t>
  </si>
  <si>
    <t xml:space="preserve">Wilson, Paige </t>
  </si>
  <si>
    <t xml:space="preserve">Aguirre, Michael </t>
  </si>
  <si>
    <t xml:space="preserve">Armendariz, Cesar </t>
  </si>
  <si>
    <t xml:space="preserve">Cade, Creed </t>
  </si>
  <si>
    <t xml:space="preserve">McCasland, Logan </t>
  </si>
  <si>
    <t>Oropeza, Nathan</t>
  </si>
  <si>
    <t xml:space="preserve">Hester, Brooke </t>
  </si>
  <si>
    <t>Hudson, Shaylyn</t>
  </si>
  <si>
    <t xml:space="preserve">Pfeiffer, Allison </t>
  </si>
  <si>
    <t xml:space="preserve">Boren, Chet </t>
  </si>
  <si>
    <t xml:space="preserve">Cloward, Hadley </t>
  </si>
  <si>
    <t>Sherwood, Kade</t>
  </si>
  <si>
    <t xml:space="preserve">Cattoor, Kassie </t>
  </si>
  <si>
    <t xml:space="preserve">Dallyn, Jenna </t>
  </si>
  <si>
    <t xml:space="preserve">Gonzales, Avery </t>
  </si>
  <si>
    <t xml:space="preserve">Lane, Jace </t>
  </si>
  <si>
    <t xml:space="preserve">Woods, Linden </t>
  </si>
  <si>
    <t xml:space="preserve">Yeary, Brody </t>
  </si>
  <si>
    <t>Bane, Lauren</t>
  </si>
  <si>
    <t xml:space="preserve">Medlin, Abby </t>
  </si>
  <si>
    <t xml:space="preserve">Baldwin, Brokk </t>
  </si>
  <si>
    <t xml:space="preserve">Cotton, Kade </t>
  </si>
  <si>
    <t xml:space="preserve">Hutton, Ryne </t>
  </si>
  <si>
    <t xml:space="preserve">Corman, Cheylin </t>
  </si>
  <si>
    <t xml:space="preserve">Jones, Hunter </t>
  </si>
  <si>
    <t xml:space="preserve">Rodriguez, Chance </t>
  </si>
  <si>
    <t xml:space="preserve">Springer, Bailey </t>
  </si>
  <si>
    <t xml:space="preserve">Woods, Zach </t>
  </si>
  <si>
    <t xml:space="preserve">Biever, Shaya </t>
  </si>
  <si>
    <t xml:space="preserve">Martin, Kelsey </t>
  </si>
  <si>
    <t xml:space="preserve">Schauer, Madelyn </t>
  </si>
  <si>
    <t xml:space="preserve">Wansing, McKenzie </t>
  </si>
  <si>
    <t>Blankenship,  Kirby</t>
  </si>
  <si>
    <t>Hansen, Wyatt</t>
  </si>
  <si>
    <t>Harper, Luke</t>
  </si>
  <si>
    <t xml:space="preserve">Jacobs, Garrett </t>
  </si>
  <si>
    <t xml:space="preserve">Butler, Hadley </t>
  </si>
  <si>
    <t xml:space="preserve">Dent, Aspyn </t>
  </si>
  <si>
    <t xml:space="preserve">Benavides, Michael </t>
  </si>
  <si>
    <t>Brown, Winston</t>
  </si>
  <si>
    <t xml:space="preserve">Dougherty, Jarrett </t>
  </si>
  <si>
    <t xml:space="preserve">Gupton, Hagen </t>
  </si>
  <si>
    <t xml:space="preserve">VanDerLeest, Kyle </t>
  </si>
  <si>
    <t xml:space="preserve">Rodriguez, Ricky </t>
  </si>
  <si>
    <t xml:space="preserve">Sharp, Lindsey </t>
  </si>
  <si>
    <t xml:space="preserve">Hyatt, Zach </t>
  </si>
  <si>
    <t>Pfingst, Mattew</t>
  </si>
  <si>
    <t xml:space="preserve">Cooper, Tylee </t>
  </si>
  <si>
    <t>Lipe, Ashlan</t>
  </si>
  <si>
    <t xml:space="preserve">Maguire, Skyler </t>
  </si>
  <si>
    <t xml:space="preserve">Graf, Kelsey </t>
  </si>
  <si>
    <t xml:space="preserve">Callaway, Sarah </t>
  </si>
  <si>
    <t>Gustave, Kaitlin</t>
  </si>
  <si>
    <t>Jones, Kaprina</t>
  </si>
  <si>
    <t xml:space="preserve">Powell, Brock </t>
  </si>
  <si>
    <t>Dick, Kyler</t>
  </si>
  <si>
    <t xml:space="preserve">Elkins, Lany </t>
  </si>
  <si>
    <t xml:space="preserve">Stewart, Katie </t>
  </si>
  <si>
    <t xml:space="preserve">Parsonage, Taryn </t>
  </si>
  <si>
    <t xml:space="preserve">Kamm, Kaci </t>
  </si>
  <si>
    <t>McLeod, Tee NMJC</t>
  </si>
  <si>
    <t>McLeod, Tyce, NMJC</t>
  </si>
  <si>
    <t>Cooper, Lane WC</t>
  </si>
  <si>
    <t>Blankenship, Kirby WC</t>
  </si>
  <si>
    <t>Parrish, Kyle TSU</t>
  </si>
  <si>
    <t>Jacobs, Garrett WC</t>
  </si>
  <si>
    <t>Schmidt, Taylor WC</t>
  </si>
  <si>
    <t>Huwa, Cody SPC</t>
  </si>
  <si>
    <t>McCasland, Logan SRSU</t>
  </si>
  <si>
    <t>Aguirre, Michael  SRSU</t>
  </si>
  <si>
    <t>Brock, Eddie NCTC</t>
  </si>
  <si>
    <t>Garrett, Gorman NCTC</t>
  </si>
  <si>
    <t>Harris, Ty CIS</t>
  </si>
  <si>
    <t>Straub, Tyler CIS</t>
  </si>
  <si>
    <t>Felton, Dakota RC</t>
  </si>
  <si>
    <t xml:space="preserve">Riddle, Conner  WC   </t>
  </si>
  <si>
    <t>Bowen, Haley WC</t>
  </si>
  <si>
    <t>Angelone, Sara WC</t>
  </si>
  <si>
    <t>Estell, Jesse ENMU</t>
  </si>
  <si>
    <t>Sisneros, Dustyn ENMU</t>
  </si>
  <si>
    <t>ENMU Team results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</si>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</sst>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</numFmts>
  <fonts count="1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u val="single"/>
      <sz val="11"/>
      <color theme="1"/>
      <name val="Bookman Old Style"/>
      <family val="1"/>
    </font>
    <font>
      <i/>
      <u val="single"/>
      <sz val="10"/>
      <color theme="1"/>
      <name val="Bookman Old Style"/>
      <family val="1"/>
    </font>
    <font>
      <i/>
      <u val="single"/>
      <sz val="12"/>
      <color theme="1"/>
      <name val="Bookman Old Style"/>
      <family val="1"/>
    </font>
    <font>
      <b/>
      <i/>
      <u val="single"/>
      <sz val="12"/>
      <color theme="1"/>
      <name val="Bookman Old Style"/>
      <family val="1"/>
    </font>
    <font>
      <sz val="11"/>
      <name val="Calibri"/>
      <family val="2"/>
      <scheme val="minor"/>
    </font>
    <font>
      <sz val="11"/>
      <name val="Calibri"/>
      <family val="2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Lucida Sans Unicode"/>
      <family val="2"/>
    </font>
    <font>
      <sz val="11"/>
      <color rgb="FF00B0F0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Lucida Sans Unicode"/>
      <family val="2"/>
    </font>
    <font>
      <sz val="10"/>
      <name val="Lucida Sans Unicode"/>
      <family val="2"/>
    </font>
    <font>
      <sz val="11"/>
      <color rgb="FFC00000"/>
      <name val="Calibri"/>
      <family val="2"/>
      <scheme val="minor"/>
    </font>
    <font>
      <b/>
      <u val="single"/>
      <sz val="16"/>
      <name val="Calibri"/>
      <family val="2"/>
    </font>
    <font>
      <b/>
      <u val="single"/>
      <sz val="16"/>
      <name val="Calibri"/>
      <family val="2"/>
      <scheme val="minor"/>
    </font>
    <font>
      <b/>
      <u val="single"/>
      <sz val="20"/>
      <name val="Calibri"/>
      <family val="2"/>
      <scheme val="minor"/>
    </font>
    <font>
      <sz val="20"/>
      <name val="Calibri"/>
      <family val="2"/>
      <scheme val="minor"/>
    </font>
    <font>
      <sz val="18"/>
      <name val="Calibri"/>
      <family val="2"/>
      <scheme val="minor"/>
    </font>
    <font>
      <u val="single"/>
      <sz val="12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name val="Calibri"/>
      <family val="2"/>
    </font>
    <font>
      <sz val="12"/>
      <color rgb="FFFF0000"/>
      <name val="Calibri  "/>
      <family val="2"/>
    </font>
    <font>
      <sz val="16"/>
      <color theme="1"/>
      <name val="Calibri"/>
      <family val="2"/>
      <scheme val="minor"/>
    </font>
    <font>
      <b/>
      <u val="single"/>
      <sz val="16"/>
      <color theme="1"/>
      <name val="Bookman Old Style"/>
      <family val="1"/>
    </font>
    <font>
      <b/>
      <u val="single"/>
      <sz val="16"/>
      <name val="Bookman Old Style"/>
      <family val="1"/>
    </font>
    <font>
      <i/>
      <u val="single"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B0F0"/>
      <name val="Calibri"/>
      <family val="2"/>
      <scheme val="minor"/>
    </font>
    <font>
      <b/>
      <u val="single"/>
      <sz val="10"/>
      <name val="Lucida Sans Unicode"/>
      <family val="2"/>
    </font>
    <font>
      <sz val="12"/>
      <color theme="1"/>
      <name val="Lucida Console"/>
      <family val="3"/>
    </font>
    <font>
      <u val="single"/>
      <sz val="12"/>
      <name val="Lucida Console"/>
      <family val="3"/>
    </font>
    <font>
      <sz val="12"/>
      <name val="Lucida Console"/>
      <family val="3"/>
    </font>
    <font>
      <sz val="12"/>
      <color theme="1"/>
      <name val="Lucida Sans"/>
      <family val="2"/>
    </font>
    <font>
      <b/>
      <i/>
      <u val="single"/>
      <sz val="12"/>
      <color theme="1"/>
      <name val="Lucida Sans"/>
      <family val="2"/>
    </font>
    <font>
      <sz val="14"/>
      <color theme="1"/>
      <name val="Lucida Sans"/>
      <family val="2"/>
    </font>
    <font>
      <b/>
      <i/>
      <u val="single"/>
      <sz val="14"/>
      <color theme="1"/>
      <name val="Lucida Sans"/>
      <family val="2"/>
    </font>
    <font>
      <i/>
      <u val="single"/>
      <sz val="12"/>
      <color theme="1"/>
      <name val="Calibri"/>
      <family val="2"/>
      <scheme val="minor"/>
    </font>
    <font>
      <b/>
      <i/>
      <u val="single"/>
      <sz val="12"/>
      <color theme="1"/>
      <name val="Calibri"/>
      <family val="2"/>
      <scheme val="minor"/>
    </font>
    <font>
      <i/>
      <u val="single"/>
      <sz val="12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i/>
      <sz val="12"/>
      <color theme="1"/>
      <name val="Lucida Sans"/>
      <family val="2"/>
    </font>
    <font>
      <b/>
      <u val="single"/>
      <sz val="12"/>
      <color theme="1"/>
      <name val="Lucida Sans"/>
      <family val="2"/>
    </font>
    <font>
      <i/>
      <u val="single"/>
      <sz val="12"/>
      <color theme="1"/>
      <name val="Lucida Sans"/>
      <family val="2"/>
    </font>
    <font>
      <sz val="14"/>
      <color theme="1"/>
      <name val="Lucida Console"/>
      <family val="3"/>
    </font>
    <font>
      <u val="single"/>
      <sz val="14"/>
      <name val="Lucida Console"/>
      <family val="3"/>
    </font>
    <font>
      <sz val="14"/>
      <name val="Lucida Console"/>
      <family val="3"/>
    </font>
    <font>
      <sz val="12"/>
      <color theme="1"/>
      <name val="Bookman Old Style"/>
      <family val="1"/>
    </font>
    <font>
      <sz val="14"/>
      <color theme="1"/>
      <name val="Bookman Old Style"/>
      <family val="1"/>
    </font>
    <font>
      <sz val="14"/>
      <color rgb="FF000000"/>
      <name val="Lucida Sans Unicode"/>
      <family val="2"/>
    </font>
    <font>
      <sz val="16"/>
      <color rgb="FF000000"/>
      <name val="Lucida Sans Unicode"/>
      <family val="2"/>
    </font>
    <font>
      <sz val="16"/>
      <color rgb="FFFF0000"/>
      <name val="Lucida Sans Unicode"/>
      <family val="2"/>
    </font>
    <font>
      <sz val="16"/>
      <color theme="1"/>
      <name val="Bookman Old Style"/>
      <family val="1"/>
    </font>
    <font>
      <sz val="14"/>
      <name val="Lucida Sans Unicode"/>
      <family val="2"/>
    </font>
    <font>
      <sz val="13"/>
      <color theme="1"/>
      <name val="Calibri "/>
      <family val="2"/>
    </font>
    <font>
      <sz val="18"/>
      <color theme="1"/>
      <name val="Calibri"/>
      <family val="2"/>
      <scheme val="minor"/>
    </font>
    <font>
      <sz val="18"/>
      <color rgb="FFFF0000"/>
      <name val="Lucida Sans Unicode"/>
      <family val="2"/>
    </font>
    <font>
      <sz val="18"/>
      <color rgb="FF000000"/>
      <name val="Lucida Sans Unicode"/>
      <family val="2"/>
    </font>
    <font>
      <sz val="20"/>
      <color theme="1"/>
      <name val="Lucida Sans"/>
      <family val="2"/>
    </font>
    <font>
      <sz val="16"/>
      <color theme="1"/>
      <name val="Lucida Console"/>
      <family val="3"/>
    </font>
    <font>
      <i/>
      <u val="single"/>
      <sz val="16"/>
      <name val="Lucida Console"/>
      <family val="3"/>
    </font>
    <font>
      <sz val="22"/>
      <color rgb="FF000000"/>
      <name val="Lucida Sans Unicode"/>
      <family val="2"/>
    </font>
    <font>
      <sz val="22"/>
      <color theme="1"/>
      <name val="Lucida Sans"/>
      <family val="2"/>
    </font>
    <font>
      <sz val="22"/>
      <color rgb="FFFF0000"/>
      <name val="Lucida Sans Unicode"/>
      <family val="2"/>
    </font>
    <font>
      <sz val="18"/>
      <color theme="1"/>
      <name val="Lucida Sans"/>
      <family val="2"/>
    </font>
    <font>
      <u val="single"/>
      <sz val="16"/>
      <name val="Lucida Console"/>
      <family val="3"/>
    </font>
    <font>
      <sz val="16"/>
      <name val="Lucida Console"/>
      <family val="3"/>
    </font>
    <font>
      <i/>
      <u val="single"/>
      <sz val="14"/>
      <color theme="1"/>
      <name val="Bookman Old Style"/>
      <family val="1"/>
    </font>
    <font>
      <b/>
      <i/>
      <u val="single"/>
      <sz val="14"/>
      <color theme="1"/>
      <name val="Bookman Old Style"/>
      <family val="1"/>
    </font>
    <font>
      <sz val="18"/>
      <color theme="1"/>
      <name val="Bookman Old Style"/>
      <family val="1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</font>
    <font>
      <sz val="14"/>
      <name val="Calibri"/>
      <family val="2"/>
    </font>
    <font>
      <sz val="13"/>
      <color rgb="FFFF0000"/>
      <name val="Lucida Sans Unicode"/>
      <family val="2"/>
    </font>
    <font>
      <sz val="14"/>
      <color rgb="FFFF0000"/>
      <name val="Calibri"/>
      <family val="2"/>
      <scheme val="minor"/>
    </font>
    <font>
      <sz val="18"/>
      <name val="Lucida Sans"/>
      <family val="2"/>
    </font>
    <font>
      <b/>
      <u val="single"/>
      <sz val="18"/>
      <color theme="1"/>
      <name val="Bookman Old Style"/>
      <family val="1"/>
    </font>
    <font>
      <sz val="18"/>
      <name val="Lucida Sans Unicode"/>
      <family val="2"/>
    </font>
    <font>
      <sz val="16"/>
      <name val="Lucida Sans Unicode"/>
      <family val="2"/>
    </font>
    <font>
      <sz val="16"/>
      <name val="Calibri"/>
      <family val="2"/>
    </font>
    <font>
      <sz val="20"/>
      <color theme="1"/>
      <name val="Lucida Console"/>
      <family val="3"/>
    </font>
    <font>
      <sz val="20"/>
      <name val="Lucida Sans"/>
      <family val="2"/>
    </font>
    <font>
      <sz val="16"/>
      <color rgb="FF00B0F0"/>
      <name val="Lucida Sans Unicode"/>
      <family val="2"/>
    </font>
    <font>
      <i/>
      <u val="single"/>
      <sz val="16"/>
      <color theme="1"/>
      <name val="Bookman Old Style"/>
      <family val="1"/>
    </font>
    <font>
      <b/>
      <i/>
      <u val="single"/>
      <sz val="16"/>
      <color theme="1"/>
      <name val="Bookman Old Style"/>
      <family val="1"/>
    </font>
    <font>
      <sz val="14"/>
      <name val="Lucida Sans"/>
      <family val="2"/>
    </font>
    <font>
      <sz val="18"/>
      <color theme="1"/>
      <name val="Calibri "/>
      <family val="2"/>
    </font>
    <font>
      <sz val="26"/>
      <color theme="1"/>
      <name val="Calibri"/>
      <family val="2"/>
      <scheme val="minor"/>
    </font>
    <font>
      <sz val="20"/>
      <color theme="1"/>
      <name val="Bookman Old Style"/>
      <family val="1"/>
    </font>
    <font>
      <sz val="14"/>
      <color rgb="FFFF0000"/>
      <name val="Lucida Sans Unicode"/>
      <family val="2"/>
    </font>
    <font>
      <i/>
      <u val="single"/>
      <sz val="20"/>
      <color theme="1"/>
      <name val="Bookman Old Style"/>
      <family val="1"/>
    </font>
    <font>
      <b/>
      <i/>
      <sz val="20"/>
      <color theme="1"/>
      <name val="Lucida Sans"/>
      <family val="2"/>
    </font>
    <font>
      <b/>
      <i/>
      <u val="single"/>
      <sz val="20"/>
      <color theme="1"/>
      <name val="Bookman Old Style"/>
      <family val="1"/>
    </font>
    <font>
      <u val="singleAccounting"/>
      <sz val="11"/>
      <name val="Calibri"/>
      <family val="2"/>
      <scheme val="minor"/>
    </font>
    <font>
      <sz val="16"/>
      <color theme="1"/>
      <name val="Lucida Sans"/>
      <family val="2"/>
    </font>
    <font>
      <sz val="18"/>
      <color rgb="FF00B0F0"/>
      <name val="Lucida Sans Unicode"/>
      <family val="2"/>
    </font>
    <font>
      <b/>
      <u val="single"/>
      <sz val="14"/>
      <color theme="1"/>
      <name val="Bookman Old Style"/>
      <family val="1"/>
    </font>
    <font>
      <sz val="16"/>
      <color rgb="FFFF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B0F0"/>
      <name val="Calibri"/>
      <family val="2"/>
      <scheme val="minor"/>
    </font>
    <font>
      <sz val="16"/>
      <color rgb="FF00B0F0"/>
      <name val="Calibri"/>
      <family val="2"/>
      <scheme val="minor"/>
    </font>
    <font>
      <sz val="18"/>
      <color rgb="FF00B0F0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color rgb="FFFF0000"/>
      <name val="Calibri"/>
      <family val="2"/>
      <scheme val="minor"/>
    </font>
    <font>
      <sz val="14"/>
      <color theme="1"/>
      <name val="Calibri  "/>
      <family val="2"/>
    </font>
    <font>
      <sz val="14"/>
      <name val="Calibri  "/>
      <family val="2"/>
    </font>
    <font>
      <sz val="12"/>
      <color theme="1"/>
      <name val="Calibri  "/>
      <family val="2"/>
    </font>
    <font>
      <sz val="20"/>
      <color rgb="FF000000"/>
      <name val="Lucida Sans Unicode"/>
      <family val="2"/>
    </font>
    <font>
      <sz val="22"/>
      <color rgb="FF00B0F0"/>
      <name val="Calibri"/>
      <family val="2"/>
      <scheme val="minor"/>
    </font>
    <font>
      <sz val="22"/>
      <color rgb="FF000000"/>
      <name val="Calibri"/>
      <family val="2"/>
      <scheme val="minor"/>
    </font>
  </fonts>
  <fills count="21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966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</cellStyleXfs>
  <cellXfs count="772">
    <xf numFmtId="0" fontId="0" fillId="0" borderId="0" xfId="0"/>
    <xf numFmtId="44" fontId="0" fillId="0" borderId="0" xfId="0" applyNumberForma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6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16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18" applyNumberFormat="1" applyFont="1" applyAlignment="1">
      <alignment horizontal="center"/>
    </xf>
    <xf numFmtId="44" fontId="5" fillId="0" borderId="0" xfId="16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18" applyNumberFormat="1" applyFont="1" applyAlignment="1">
      <alignment horizontal="center"/>
    </xf>
    <xf numFmtId="0" fontId="9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0" xfId="0" applyAlignment="1">
      <alignment/>
    </xf>
    <xf numFmtId="44" fontId="5" fillId="0" borderId="0" xfId="16" applyFont="1" applyAlignment="1">
      <alignment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/>
    <xf numFmtId="0" fontId="7" fillId="3" borderId="0" xfId="0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14" fillId="0" borderId="1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/>
    <xf numFmtId="0" fontId="2" fillId="0" borderId="0" xfId="0" applyFont="1"/>
    <xf numFmtId="44" fontId="9" fillId="0" borderId="0" xfId="16" applyFont="1" applyAlignment="1">
      <alignment horizontal="center"/>
    </xf>
    <xf numFmtId="165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44" fontId="9" fillId="0" borderId="0" xfId="16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7" fillId="3" borderId="0" xfId="0" applyFont="1" applyFill="1" applyAlignment="1">
      <alignment/>
    </xf>
    <xf numFmtId="0" fontId="7" fillId="3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44" fontId="9" fillId="0" borderId="1" xfId="16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2" fontId="9" fillId="0" borderId="1" xfId="0" applyNumberFormat="1" applyFont="1" applyFill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9" fillId="4" borderId="1" xfId="0" applyFont="1" applyFill="1" applyBorder="1"/>
    <xf numFmtId="0" fontId="15" fillId="0" borderId="1" xfId="0" applyFont="1" applyFill="1" applyBorder="1" applyAlignment="1">
      <alignment horizontal="right"/>
    </xf>
    <xf numFmtId="0" fontId="9" fillId="0" borderId="0" xfId="0" applyFont="1" applyFill="1"/>
    <xf numFmtId="0" fontId="20" fillId="0" borderId="0" xfId="0" applyFont="1" applyFill="1"/>
    <xf numFmtId="0" fontId="10" fillId="4" borderId="1" xfId="0" applyFont="1" applyFill="1" applyBorder="1"/>
    <xf numFmtId="0" fontId="15" fillId="4" borderId="1" xfId="0" applyFont="1" applyFill="1" applyBorder="1" applyAlignment="1">
      <alignment horizontal="right"/>
    </xf>
    <xf numFmtId="0" fontId="22" fillId="0" borderId="1" xfId="0" applyFont="1" applyFill="1" applyBorder="1"/>
    <xf numFmtId="0" fontId="1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9" fillId="4" borderId="0" xfId="0" applyFont="1" applyFill="1"/>
    <xf numFmtId="0" fontId="9" fillId="0" borderId="1" xfId="0" applyFont="1" applyFill="1" applyBorder="1"/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9" fillId="4" borderId="1" xfId="0" applyFont="1" applyFill="1" applyBorder="1" applyAlignment="1">
      <alignment horizontal="left"/>
    </xf>
    <xf numFmtId="0" fontId="14" fillId="4" borderId="1" xfId="0" applyFont="1" applyFill="1" applyBorder="1"/>
    <xf numFmtId="0" fontId="9" fillId="0" borderId="0" xfId="0" applyFont="1"/>
    <xf numFmtId="0" fontId="23" fillId="0" borderId="1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25" fillId="0" borderId="2" xfId="0" applyFont="1" applyBorder="1"/>
    <xf numFmtId="0" fontId="23" fillId="0" borderId="1" xfId="0" applyFont="1" applyFill="1" applyBorder="1" applyAlignment="1">
      <alignment horizontal="center"/>
    </xf>
    <xf numFmtId="0" fontId="9" fillId="4" borderId="2" xfId="0" applyFont="1" applyFill="1" applyBorder="1"/>
    <xf numFmtId="0" fontId="15" fillId="4" borderId="1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1" fontId="22" fillId="0" borderId="1" xfId="0" applyNumberFormat="1" applyFont="1" applyFill="1" applyBorder="1"/>
    <xf numFmtId="0" fontId="10" fillId="4" borderId="2" xfId="0" applyFont="1" applyFill="1" applyBorder="1"/>
    <xf numFmtId="0" fontId="11" fillId="4" borderId="1" xfId="0" applyFont="1" applyFill="1" applyBorder="1" applyAlignment="1">
      <alignment horizontal="center"/>
    </xf>
    <xf numFmtId="0" fontId="18" fillId="0" borderId="0" xfId="0" applyFont="1" applyFill="1" applyBorder="1"/>
    <xf numFmtId="0" fontId="17" fillId="0" borderId="2" xfId="0" applyFont="1" applyBorder="1" applyAlignment="1">
      <alignment vertical="center"/>
    </xf>
    <xf numFmtId="0" fontId="17" fillId="0" borderId="2" xfId="0" applyFont="1" applyBorder="1"/>
    <xf numFmtId="2" fontId="11" fillId="4" borderId="1" xfId="0" applyNumberFormat="1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26" fillId="4" borderId="2" xfId="0" applyFont="1" applyFill="1" applyBorder="1"/>
    <xf numFmtId="0" fontId="26" fillId="4" borderId="1" xfId="0" applyFont="1" applyFill="1" applyBorder="1"/>
    <xf numFmtId="0" fontId="9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0" fillId="5" borderId="0" xfId="0" applyFill="1"/>
    <xf numFmtId="0" fontId="3" fillId="0" borderId="0" xfId="0" applyFont="1"/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4" fontId="29" fillId="0" borderId="0" xfId="16" applyFont="1" applyAlignment="1">
      <alignment horizontal="center"/>
    </xf>
    <xf numFmtId="2" fontId="29" fillId="0" borderId="0" xfId="0" applyNumberFormat="1" applyFont="1" applyAlignment="1">
      <alignment horizontal="center"/>
    </xf>
    <xf numFmtId="43" fontId="29" fillId="0" borderId="0" xfId="18" applyFont="1" applyFill="1" applyAlignment="1">
      <alignment horizontal="center"/>
    </xf>
    <xf numFmtId="0" fontId="28" fillId="0" borderId="0" xfId="0" applyFont="1"/>
    <xf numFmtId="0" fontId="28" fillId="6" borderId="1" xfId="0" applyFont="1" applyFill="1" applyBorder="1" applyAlignment="1">
      <alignment horizontal="center"/>
    </xf>
    <xf numFmtId="0" fontId="28" fillId="6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0" fillId="0" borderId="0" xfId="0" applyFill="1" applyBorder="1"/>
    <xf numFmtId="0" fontId="17" fillId="7" borderId="2" xfId="0" applyFont="1" applyFill="1" applyBorder="1" applyAlignment="1">
      <alignment vertical="center"/>
    </xf>
    <xf numFmtId="0" fontId="16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35" fillId="0" borderId="2" xfId="0" applyFont="1" applyBorder="1" applyAlignment="1">
      <alignment vertical="center"/>
    </xf>
    <xf numFmtId="0" fontId="9" fillId="7" borderId="1" xfId="0" applyFont="1" applyFill="1" applyBorder="1"/>
    <xf numFmtId="0" fontId="15" fillId="7" borderId="1" xfId="0" applyFont="1" applyFill="1" applyBorder="1" applyAlignment="1">
      <alignment horizontal="right"/>
    </xf>
    <xf numFmtId="0" fontId="20" fillId="7" borderId="1" xfId="0" applyFont="1" applyFill="1" applyBorder="1" applyAlignment="1">
      <alignment horizontal="center"/>
    </xf>
    <xf numFmtId="0" fontId="9" fillId="7" borderId="0" xfId="0" applyFont="1" applyFill="1"/>
    <xf numFmtId="0" fontId="0" fillId="7" borderId="0" xfId="0" applyFill="1"/>
    <xf numFmtId="0" fontId="3" fillId="0" borderId="1" xfId="0" applyFont="1" applyBorder="1"/>
    <xf numFmtId="0" fontId="36" fillId="0" borderId="0" xfId="0" applyFont="1" applyAlignment="1">
      <alignment horizontal="center"/>
    </xf>
    <xf numFmtId="0" fontId="36" fillId="0" borderId="0" xfId="0" applyFont="1"/>
    <xf numFmtId="44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left"/>
    </xf>
    <xf numFmtId="44" fontId="37" fillId="0" borderId="0" xfId="16" applyFont="1" applyAlignment="1">
      <alignment horizontal="left"/>
    </xf>
    <xf numFmtId="164" fontId="38" fillId="0" borderId="0" xfId="18" applyNumberFormat="1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1" xfId="0" applyFont="1" applyBorder="1" applyAlignment="1">
      <alignment horizontal="center"/>
    </xf>
    <xf numFmtId="0" fontId="39" fillId="0" borderId="0" xfId="0" applyFont="1"/>
    <xf numFmtId="0" fontId="42" fillId="0" borderId="1" xfId="0" applyFont="1" applyBorder="1" applyAlignment="1">
      <alignment horizontal="center"/>
    </xf>
    <xf numFmtId="0" fontId="41" fillId="0" borderId="0" xfId="0" applyFont="1"/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44" fontId="46" fillId="0" borderId="0" xfId="16" applyFont="1" applyAlignment="1">
      <alignment horizontal="left"/>
    </xf>
    <xf numFmtId="0" fontId="46" fillId="0" borderId="0" xfId="0" applyFont="1" applyAlignment="1">
      <alignment horizontal="center"/>
    </xf>
    <xf numFmtId="2" fontId="46" fillId="0" borderId="0" xfId="0" applyNumberFormat="1" applyFont="1" applyAlignment="1">
      <alignment horizontal="left"/>
    </xf>
    <xf numFmtId="164" fontId="47" fillId="0" borderId="0" xfId="18" applyNumberFormat="1" applyFont="1" applyAlignment="1">
      <alignment horizontal="center"/>
    </xf>
    <xf numFmtId="44" fontId="39" fillId="0" borderId="0" xfId="0" applyNumberFormat="1" applyFont="1"/>
    <xf numFmtId="0" fontId="48" fillId="0" borderId="0" xfId="0" applyFont="1" applyAlignment="1">
      <alignment/>
    </xf>
    <xf numFmtId="0" fontId="39" fillId="0" borderId="0" xfId="0" applyFont="1" applyAlignment="1">
      <alignment/>
    </xf>
    <xf numFmtId="0" fontId="48" fillId="0" borderId="0" xfId="16" applyNumberFormat="1" applyFont="1" applyAlignment="1">
      <alignment horizontal="center"/>
    </xf>
    <xf numFmtId="0" fontId="48" fillId="0" borderId="0" xfId="0" applyFont="1" applyAlignment="1">
      <alignment horizontal="center"/>
    </xf>
    <xf numFmtId="44" fontId="48" fillId="0" borderId="0" xfId="16" applyFont="1" applyAlignment="1">
      <alignment horizontal="center"/>
    </xf>
    <xf numFmtId="0" fontId="49" fillId="0" borderId="0" xfId="0" applyFont="1" applyAlignment="1">
      <alignment horizontal="center"/>
    </xf>
    <xf numFmtId="0" fontId="49" fillId="6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9" fillId="8" borderId="0" xfId="0" applyFont="1" applyFill="1" applyAlignment="1">
      <alignment horizontal="center"/>
    </xf>
    <xf numFmtId="0" fontId="49" fillId="6" borderId="0" xfId="0" applyNumberFormat="1" applyFont="1" applyFill="1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0" fillId="0" borderId="0" xfId="0" applyFont="1"/>
    <xf numFmtId="44" fontId="50" fillId="0" borderId="0" xfId="0" applyNumberFormat="1" applyFont="1" applyAlignment="1">
      <alignment horizontal="center"/>
    </xf>
    <xf numFmtId="0" fontId="51" fillId="0" borderId="0" xfId="0" applyFont="1" applyAlignment="1">
      <alignment horizontal="left"/>
    </xf>
    <xf numFmtId="44" fontId="51" fillId="0" borderId="0" xfId="16" applyFont="1" applyAlignment="1">
      <alignment horizontal="left"/>
    </xf>
    <xf numFmtId="164" fontId="52" fillId="0" borderId="0" xfId="18" applyNumberFormat="1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44" fontId="53" fillId="0" borderId="0" xfId="16" applyFont="1" applyAlignment="1">
      <alignment horizontal="center"/>
    </xf>
    <xf numFmtId="6" fontId="53" fillId="0" borderId="0" xfId="0" applyNumberFormat="1" applyFont="1" applyAlignment="1">
      <alignment horizontal="center"/>
    </xf>
    <xf numFmtId="44" fontId="53" fillId="0" borderId="0" xfId="0" applyNumberFormat="1" applyFont="1" applyAlignment="1">
      <alignment horizontal="center"/>
    </xf>
    <xf numFmtId="44" fontId="53" fillId="0" borderId="0" xfId="0" applyNumberFormat="1" applyFont="1" applyAlignment="1">
      <alignment/>
    </xf>
    <xf numFmtId="44" fontId="53" fillId="0" borderId="0" xfId="16" applyFont="1" applyAlignment="1">
      <alignment horizontal="right"/>
    </xf>
    <xf numFmtId="44" fontId="53" fillId="0" borderId="3" xfId="16" applyFont="1" applyBorder="1" applyAlignment="1">
      <alignment horizontal="center"/>
    </xf>
    <xf numFmtId="44" fontId="53" fillId="0" borderId="3" xfId="0" applyNumberFormat="1" applyFont="1" applyBorder="1" applyAlignment="1">
      <alignment horizont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12" fillId="0" borderId="0" xfId="0" applyFont="1"/>
    <xf numFmtId="44" fontId="54" fillId="0" borderId="0" xfId="16" applyFont="1" applyAlignment="1">
      <alignment horizontal="center"/>
    </xf>
    <xf numFmtId="6" fontId="54" fillId="0" borderId="0" xfId="0" applyNumberFormat="1" applyFont="1" applyAlignment="1">
      <alignment horizontal="center"/>
    </xf>
    <xf numFmtId="44" fontId="54" fillId="0" borderId="0" xfId="0" applyNumberFormat="1" applyFont="1" applyAlignment="1">
      <alignment horizontal="center"/>
    </xf>
    <xf numFmtId="44" fontId="54" fillId="0" borderId="0" xfId="0" applyNumberFormat="1" applyFont="1" applyAlignment="1">
      <alignment/>
    </xf>
    <xf numFmtId="44" fontId="12" fillId="0" borderId="0" xfId="0" applyNumberFormat="1" applyFont="1"/>
    <xf numFmtId="44" fontId="54" fillId="0" borderId="0" xfId="16" applyFont="1" applyAlignment="1">
      <alignment horizontal="left"/>
    </xf>
    <xf numFmtId="44" fontId="54" fillId="0" borderId="3" xfId="16" applyFont="1" applyBorder="1" applyAlignment="1">
      <alignment horizontal="center"/>
    </xf>
    <xf numFmtId="44" fontId="54" fillId="0" borderId="3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1" fontId="12" fillId="0" borderId="0" xfId="0" applyNumberFormat="1" applyFont="1"/>
    <xf numFmtId="44" fontId="12" fillId="0" borderId="0" xfId="16" applyFont="1"/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44" fontId="58" fillId="0" borderId="0" xfId="16" applyFont="1" applyAlignment="1">
      <alignment horizontal="center"/>
    </xf>
    <xf numFmtId="6" fontId="58" fillId="0" borderId="0" xfId="0" applyNumberFormat="1" applyFont="1" applyAlignment="1">
      <alignment horizontal="center"/>
    </xf>
    <xf numFmtId="44" fontId="58" fillId="0" borderId="0" xfId="0" applyNumberFormat="1" applyFont="1" applyAlignment="1">
      <alignment horizontal="center"/>
    </xf>
    <xf numFmtId="44" fontId="58" fillId="0" borderId="0" xfId="0" applyNumberFormat="1" applyFont="1" applyAlignment="1">
      <alignment/>
    </xf>
    <xf numFmtId="44" fontId="28" fillId="0" borderId="0" xfId="0" applyNumberFormat="1" applyFont="1"/>
    <xf numFmtId="44" fontId="58" fillId="0" borderId="0" xfId="16" applyFont="1" applyAlignment="1">
      <alignment horizontal="right"/>
    </xf>
    <xf numFmtId="44" fontId="58" fillId="0" borderId="3" xfId="16" applyFont="1" applyBorder="1" applyAlignment="1">
      <alignment horizontal="center"/>
    </xf>
    <xf numFmtId="44" fontId="58" fillId="0" borderId="3" xfId="0" applyNumberFormat="1" applyFont="1" applyBorder="1" applyAlignment="1">
      <alignment horizontal="center"/>
    </xf>
    <xf numFmtId="166" fontId="51" fillId="0" borderId="0" xfId="0" applyNumberFormat="1" applyFont="1" applyAlignment="1">
      <alignment horizontal="left"/>
    </xf>
    <xf numFmtId="166" fontId="37" fillId="0" borderId="0" xfId="0" applyNumberFormat="1" applyFont="1" applyAlignment="1">
      <alignment horizontal="left"/>
    </xf>
    <xf numFmtId="166" fontId="41" fillId="0" borderId="0" xfId="0" applyNumberFormat="1" applyFont="1"/>
    <xf numFmtId="166" fontId="36" fillId="0" borderId="0" xfId="0" applyNumberFormat="1" applyFont="1"/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4" fontId="12" fillId="0" borderId="0" xfId="16" applyFont="1" applyAlignment="1">
      <alignment horizontal="center"/>
    </xf>
    <xf numFmtId="6" fontId="12" fillId="0" borderId="0" xfId="0" applyNumberFormat="1" applyFont="1" applyAlignment="1">
      <alignment horizontal="center"/>
    </xf>
    <xf numFmtId="44" fontId="12" fillId="0" borderId="0" xfId="0" applyNumberFormat="1" applyFont="1" applyAlignment="1">
      <alignment horizontal="center"/>
    </xf>
    <xf numFmtId="44" fontId="12" fillId="0" borderId="0" xfId="16" applyFont="1" applyAlignment="1">
      <alignment horizontal="right"/>
    </xf>
    <xf numFmtId="44" fontId="12" fillId="0" borderId="3" xfId="16" applyFont="1" applyBorder="1" applyAlignment="1">
      <alignment horizontal="center"/>
    </xf>
    <xf numFmtId="44" fontId="3" fillId="0" borderId="0" xfId="0" applyNumberFormat="1" applyFont="1"/>
    <xf numFmtId="0" fontId="60" fillId="0" borderId="1" xfId="0" applyFont="1" applyBorder="1" applyAlignment="1">
      <alignment horizontal="center"/>
    </xf>
    <xf numFmtId="0" fontId="39" fillId="6" borderId="1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5" fillId="0" borderId="1" xfId="0" applyFont="1" applyFill="1" applyBorder="1" applyAlignment="1">
      <alignment vertical="center"/>
    </xf>
    <xf numFmtId="0" fontId="59" fillId="0" borderId="1" xfId="0" applyFont="1" applyFill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61" fillId="0" borderId="1" xfId="0" applyFont="1" applyBorder="1"/>
    <xf numFmtId="1" fontId="61" fillId="0" borderId="1" xfId="0" applyNumberFormat="1" applyFont="1" applyBorder="1"/>
    <xf numFmtId="0" fontId="61" fillId="0" borderId="0" xfId="0" applyFont="1"/>
    <xf numFmtId="0" fontId="66" fillId="0" borderId="0" xfId="0" applyFont="1" applyAlignment="1">
      <alignment horizontal="left"/>
    </xf>
    <xf numFmtId="0" fontId="65" fillId="0" borderId="0" xfId="0" applyFont="1"/>
    <xf numFmtId="0" fontId="68" fillId="0" borderId="1" xfId="0" applyFont="1" applyBorder="1"/>
    <xf numFmtId="0" fontId="67" fillId="0" borderId="4" xfId="0" applyFont="1" applyFill="1" applyBorder="1" applyAlignment="1">
      <alignment horizontal="left"/>
    </xf>
    <xf numFmtId="0" fontId="69" fillId="0" borderId="4" xfId="0" applyFont="1" applyFill="1" applyBorder="1" applyAlignment="1">
      <alignment horizontal="left"/>
    </xf>
    <xf numFmtId="0" fontId="65" fillId="0" borderId="0" xfId="0" applyFont="1" applyAlignment="1">
      <alignment horizontal="right"/>
    </xf>
    <xf numFmtId="166" fontId="65" fillId="0" borderId="0" xfId="0" applyNumberFormat="1" applyFont="1"/>
    <xf numFmtId="6" fontId="65" fillId="0" borderId="0" xfId="0" applyNumberFormat="1" applyFont="1" applyAlignment="1">
      <alignment horizontal="center"/>
    </xf>
    <xf numFmtId="44" fontId="65" fillId="0" borderId="0" xfId="0" applyNumberFormat="1" applyFont="1" applyAlignment="1">
      <alignment horizontal="center"/>
    </xf>
    <xf numFmtId="44" fontId="65" fillId="0" borderId="0" xfId="0" applyNumberFormat="1" applyFont="1"/>
    <xf numFmtId="44" fontId="65" fillId="0" borderId="0" xfId="16" applyFont="1" applyAlignment="1">
      <alignment horizontal="right"/>
    </xf>
    <xf numFmtId="44" fontId="65" fillId="0" borderId="3" xfId="0" applyNumberFormat="1" applyFont="1" applyBorder="1" applyAlignment="1">
      <alignment horizontal="center"/>
    </xf>
    <xf numFmtId="166" fontId="71" fillId="0" borderId="0" xfId="0" applyNumberFormat="1" applyFont="1" applyAlignment="1">
      <alignment horizontal="left"/>
    </xf>
    <xf numFmtId="0" fontId="71" fillId="0" borderId="0" xfId="0" applyFont="1" applyAlignment="1">
      <alignment horizontal="left"/>
    </xf>
    <xf numFmtId="44" fontId="71" fillId="0" borderId="0" xfId="16" applyFont="1" applyAlignment="1">
      <alignment horizontal="left"/>
    </xf>
    <xf numFmtId="164" fontId="72" fillId="0" borderId="0" xfId="18" applyNumberFormat="1" applyFont="1" applyAlignment="1">
      <alignment horizontal="left"/>
    </xf>
    <xf numFmtId="0" fontId="72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164" fontId="74" fillId="0" borderId="0" xfId="18" applyNumberFormat="1" applyFont="1" applyAlignment="1">
      <alignment horizontal="center"/>
    </xf>
    <xf numFmtId="0" fontId="73" fillId="9" borderId="0" xfId="0" applyFont="1" applyFill="1" applyAlignment="1">
      <alignment horizontal="center"/>
    </xf>
    <xf numFmtId="44" fontId="73" fillId="8" borderId="0" xfId="16" applyFont="1" applyFill="1" applyAlignment="1">
      <alignment horizontal="center"/>
    </xf>
    <xf numFmtId="0" fontId="74" fillId="0" borderId="0" xfId="0" applyFont="1" applyAlignment="1">
      <alignment horizontal="center"/>
    </xf>
    <xf numFmtId="0" fontId="73" fillId="8" borderId="0" xfId="0" applyFont="1" applyFill="1" applyAlignment="1">
      <alignment horizontal="center"/>
    </xf>
    <xf numFmtId="0" fontId="73" fillId="9" borderId="0" xfId="0" applyNumberFormat="1" applyFont="1" applyFill="1" applyAlignment="1">
      <alignment horizontal="center"/>
    </xf>
    <xf numFmtId="44" fontId="11" fillId="8" borderId="1" xfId="0" applyNumberFormat="1" applyFont="1" applyFill="1" applyBorder="1" applyAlignment="1">
      <alignment horizontal="center"/>
    </xf>
    <xf numFmtId="0" fontId="56" fillId="0" borderId="1" xfId="0" applyFont="1" applyBorder="1" applyAlignment="1">
      <alignment horizontal="left"/>
    </xf>
    <xf numFmtId="0" fontId="57" fillId="0" borderId="1" xfId="0" applyFont="1" applyBorder="1" applyAlignment="1">
      <alignment horizontal="left"/>
    </xf>
    <xf numFmtId="0" fontId="54" fillId="0" borderId="0" xfId="0" applyFont="1" applyAlignment="1">
      <alignment horizontal="right"/>
    </xf>
    <xf numFmtId="0" fontId="73" fillId="6" borderId="0" xfId="0" applyFont="1" applyFill="1" applyAlignment="1">
      <alignment horizontal="center"/>
    </xf>
    <xf numFmtId="44" fontId="73" fillId="10" borderId="1" xfId="16" applyFont="1" applyFill="1" applyBorder="1" applyAlignment="1">
      <alignment horizontal="center"/>
    </xf>
    <xf numFmtId="0" fontId="74" fillId="0" borderId="1" xfId="0" applyFont="1" applyBorder="1" applyAlignment="1">
      <alignment horizontal="center"/>
    </xf>
    <xf numFmtId="0" fontId="73" fillId="10" borderId="1" xfId="0" applyFont="1" applyFill="1" applyBorder="1" applyAlignment="1">
      <alignment horizontal="center"/>
    </xf>
    <xf numFmtId="0" fontId="73" fillId="6" borderId="1" xfId="0" applyFont="1" applyFill="1" applyBorder="1" applyAlignment="1">
      <alignment horizontal="center"/>
    </xf>
    <xf numFmtId="0" fontId="73" fillId="10" borderId="0" xfId="0" applyFont="1" applyFill="1" applyAlignment="1">
      <alignment horizontal="center"/>
    </xf>
    <xf numFmtId="0" fontId="73" fillId="6" borderId="0" xfId="0" applyNumberFormat="1" applyFont="1" applyFill="1" applyAlignment="1">
      <alignment horizontal="center"/>
    </xf>
    <xf numFmtId="0" fontId="15" fillId="0" borderId="0" xfId="0" applyFont="1" applyAlignment="1">
      <alignment/>
    </xf>
    <xf numFmtId="0" fontId="53" fillId="0" borderId="0" xfId="0" applyFont="1" applyBorder="1" applyAlignment="1">
      <alignment horizontal="right"/>
    </xf>
    <xf numFmtId="44" fontId="53" fillId="0" borderId="3" xfId="16" applyFont="1" applyBorder="1" applyAlignment="1">
      <alignment horizontal="right"/>
    </xf>
    <xf numFmtId="0" fontId="1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61" fillId="10" borderId="1" xfId="16" applyFont="1" applyFill="1" applyBorder="1"/>
    <xf numFmtId="0" fontId="61" fillId="0" borderId="1" xfId="0" applyFont="1" applyBorder="1" applyAlignment="1">
      <alignment horizontal="center"/>
    </xf>
    <xf numFmtId="44" fontId="23" fillId="10" borderId="1" xfId="16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77" fillId="0" borderId="1" xfId="0" applyFont="1" applyBorder="1" applyAlignment="1">
      <alignment horizontal="center"/>
    </xf>
    <xf numFmtId="1" fontId="22" fillId="9" borderId="1" xfId="0" applyNumberFormat="1" applyFont="1" applyFill="1" applyBorder="1" applyAlignment="1">
      <alignment horizontal="center"/>
    </xf>
    <xf numFmtId="44" fontId="22" fillId="10" borderId="1" xfId="16" applyFont="1" applyFill="1" applyBorder="1" applyAlignment="1">
      <alignment horizontal="center"/>
    </xf>
    <xf numFmtId="44" fontId="22" fillId="8" borderId="1" xfId="16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78" fillId="0" borderId="1" xfId="0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2" fillId="9" borderId="1" xfId="0" applyFont="1" applyFill="1" applyBorder="1" applyAlignment="1">
      <alignment horizontal="center"/>
    </xf>
    <xf numFmtId="2" fontId="33" fillId="0" borderId="1" xfId="16" applyNumberFormat="1" applyFont="1" applyFill="1" applyBorder="1" applyAlignment="1">
      <alignment horizontal="center"/>
    </xf>
    <xf numFmtId="0" fontId="79" fillId="3" borderId="1" xfId="0" applyFont="1" applyFill="1" applyBorder="1" applyAlignment="1">
      <alignment horizontal="center"/>
    </xf>
    <xf numFmtId="2" fontId="33" fillId="0" borderId="1" xfId="0" applyNumberFormat="1" applyFont="1" applyFill="1" applyBorder="1" applyAlignment="1">
      <alignment horizontal="center"/>
    </xf>
    <xf numFmtId="1" fontId="33" fillId="3" borderId="1" xfId="0" applyNumberFormat="1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/>
    </xf>
    <xf numFmtId="2" fontId="33" fillId="3" borderId="1" xfId="0" applyNumberFormat="1" applyFont="1" applyFill="1" applyBorder="1" applyAlignment="1">
      <alignment horizontal="center"/>
    </xf>
    <xf numFmtId="0" fontId="33" fillId="3" borderId="1" xfId="0" applyNumberFormat="1" applyFont="1" applyFill="1" applyBorder="1" applyAlignment="1">
      <alignment horizontal="center"/>
    </xf>
    <xf numFmtId="1" fontId="61" fillId="6" borderId="1" xfId="0" applyNumberFormat="1" applyFont="1" applyFill="1" applyBorder="1" applyAlignment="1">
      <alignment horizontal="center"/>
    </xf>
    <xf numFmtId="1" fontId="61" fillId="0" borderId="1" xfId="0" applyNumberFormat="1" applyFont="1" applyFill="1" applyBorder="1" applyAlignment="1">
      <alignment horizontal="center"/>
    </xf>
    <xf numFmtId="1" fontId="61" fillId="6" borderId="5" xfId="0" applyNumberFormat="1" applyFont="1" applyFill="1" applyBorder="1" applyAlignment="1">
      <alignment horizontal="center"/>
    </xf>
    <xf numFmtId="44" fontId="61" fillId="10" borderId="1" xfId="16" applyFont="1" applyFill="1" applyBorder="1" applyAlignment="1">
      <alignment horizontal="center"/>
    </xf>
    <xf numFmtId="1" fontId="61" fillId="0" borderId="5" xfId="0" applyNumberFormat="1" applyFont="1" applyBorder="1" applyAlignment="1">
      <alignment horizontal="center"/>
    </xf>
    <xf numFmtId="2" fontId="61" fillId="6" borderId="1" xfId="0" applyNumberFormat="1" applyFont="1" applyFill="1" applyBorder="1" applyAlignment="1">
      <alignment horizontal="center"/>
    </xf>
    <xf numFmtId="44" fontId="61" fillId="10" borderId="6" xfId="16" applyFont="1" applyFill="1" applyBorder="1" applyAlignment="1">
      <alignment horizontal="center"/>
    </xf>
    <xf numFmtId="44" fontId="61" fillId="10" borderId="1" xfId="0" applyNumberFormat="1" applyFont="1" applyFill="1" applyBorder="1" applyAlignment="1">
      <alignment horizontal="center"/>
    </xf>
    <xf numFmtId="1" fontId="23" fillId="6" borderId="1" xfId="0" applyNumberFormat="1" applyFont="1" applyFill="1" applyBorder="1" applyAlignment="1">
      <alignment horizontal="center"/>
    </xf>
    <xf numFmtId="1" fontId="61" fillId="0" borderId="1" xfId="0" applyNumberFormat="1" applyFont="1" applyBorder="1" applyAlignment="1">
      <alignment horizontal="center"/>
    </xf>
    <xf numFmtId="44" fontId="61" fillId="10" borderId="1" xfId="16" applyFont="1" applyFill="1" applyBorder="1" applyAlignment="1" quotePrefix="1">
      <alignment horizontal="center"/>
    </xf>
    <xf numFmtId="44" fontId="61" fillId="10" borderId="6" xfId="0" applyNumberFormat="1" applyFont="1" applyFill="1" applyBorder="1" applyAlignment="1">
      <alignment horizontal="center"/>
    </xf>
    <xf numFmtId="1" fontId="61" fillId="6" borderId="6" xfId="0" applyNumberFormat="1" applyFont="1" applyFill="1" applyBorder="1" applyAlignment="1">
      <alignment horizontal="center"/>
    </xf>
    <xf numFmtId="0" fontId="61" fillId="6" borderId="1" xfId="0" applyFont="1" applyFill="1" applyBorder="1" applyAlignment="1">
      <alignment horizontal="center"/>
    </xf>
    <xf numFmtId="0" fontId="61" fillId="6" borderId="1" xfId="0" applyNumberFormat="1" applyFont="1" applyFill="1" applyBorder="1" applyAlignment="1">
      <alignment horizontal="center"/>
    </xf>
    <xf numFmtId="0" fontId="63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/>
    </xf>
    <xf numFmtId="44" fontId="39" fillId="0" borderId="0" xfId="16" applyFont="1"/>
    <xf numFmtId="166" fontId="61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3" fillId="0" borderId="0" xfId="0" applyFont="1" applyBorder="1"/>
    <xf numFmtId="0" fontId="76" fillId="0" borderId="0" xfId="0" applyFont="1" applyBorder="1"/>
    <xf numFmtId="1" fontId="15" fillId="0" borderId="0" xfId="0" applyNumberFormat="1" applyFont="1" applyBorder="1" applyAlignment="1">
      <alignment horizontal="center"/>
    </xf>
    <xf numFmtId="44" fontId="15" fillId="0" borderId="0" xfId="16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44" fontId="15" fillId="0" borderId="0" xfId="16" applyFont="1" applyBorder="1" applyAlignment="1">
      <alignment/>
    </xf>
    <xf numFmtId="0" fontId="9" fillId="0" borderId="0" xfId="0" applyFont="1" applyBorder="1" applyAlignment="1">
      <alignment/>
    </xf>
    <xf numFmtId="0" fontId="80" fillId="0" borderId="0" xfId="0" applyFont="1" applyFill="1" applyBorder="1"/>
    <xf numFmtId="0" fontId="12" fillId="0" borderId="0" xfId="0" applyFont="1" applyBorder="1"/>
    <xf numFmtId="0" fontId="2" fillId="0" borderId="0" xfId="0" applyFont="1" applyBorder="1"/>
    <xf numFmtId="2" fontId="9" fillId="0" borderId="0" xfId="0" applyNumberFormat="1" applyFont="1" applyBorder="1" applyAlignment="1">
      <alignment horizontal="center"/>
    </xf>
    <xf numFmtId="44" fontId="9" fillId="0" borderId="0" xfId="16" applyFont="1" applyBorder="1" applyAlignment="1">
      <alignment horizontal="center"/>
    </xf>
    <xf numFmtId="165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44" fontId="9" fillId="0" borderId="0" xfId="16" applyFont="1" applyBorder="1" applyAlignment="1">
      <alignment/>
    </xf>
    <xf numFmtId="0" fontId="0" fillId="0" borderId="1" xfId="0" applyFill="1" applyBorder="1" applyAlignment="1">
      <alignment horizontal="center"/>
    </xf>
    <xf numFmtId="0" fontId="9" fillId="0" borderId="0" xfId="2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44" fontId="77" fillId="10" borderId="1" xfId="16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8" fillId="0" borderId="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67" fillId="0" borderId="4" xfId="0" applyFont="1" applyFill="1" applyBorder="1" applyAlignment="1">
      <alignment horizontal="center"/>
    </xf>
    <xf numFmtId="0" fontId="82" fillId="3" borderId="1" xfId="0" applyFont="1" applyFill="1" applyBorder="1" applyAlignment="1">
      <alignment horizontal="center"/>
    </xf>
    <xf numFmtId="0" fontId="70" fillId="0" borderId="1" xfId="0" applyFont="1" applyBorder="1" applyAlignment="1">
      <alignment horizontal="center"/>
    </xf>
    <xf numFmtId="166" fontId="70" fillId="0" borderId="1" xfId="0" applyNumberFormat="1" applyFont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81" fillId="0" borderId="1" xfId="0" applyFont="1" applyFill="1" applyBorder="1"/>
    <xf numFmtId="0" fontId="11" fillId="3" borderId="1" xfId="0" applyFont="1" applyFill="1" applyBorder="1" applyAlignment="1">
      <alignment horizontal="center"/>
    </xf>
    <xf numFmtId="43" fontId="11" fillId="0" borderId="1" xfId="18" applyFont="1" applyBorder="1" applyAlignment="1">
      <alignment horizontal="center"/>
    </xf>
    <xf numFmtId="166" fontId="61" fillId="6" borderId="6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83" fillId="0" borderId="0" xfId="0" applyFont="1" applyAlignment="1">
      <alignment/>
    </xf>
    <xf numFmtId="0" fontId="11" fillId="12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14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3" fillId="0" borderId="1" xfId="0" applyFont="1" applyBorder="1" applyAlignment="1">
      <alignment/>
    </xf>
    <xf numFmtId="0" fontId="55" fillId="0" borderId="1" xfId="0" applyFont="1" applyBorder="1" applyAlignment="1">
      <alignment/>
    </xf>
    <xf numFmtId="0" fontId="56" fillId="0" borderId="1" xfId="0" applyFont="1" applyBorder="1" applyAlignment="1">
      <alignment/>
    </xf>
    <xf numFmtId="0" fontId="57" fillId="0" borderId="1" xfId="0" applyFont="1" applyBorder="1" applyAlignment="1">
      <alignment/>
    </xf>
    <xf numFmtId="0" fontId="56" fillId="0" borderId="1" xfId="0" applyFont="1" applyBorder="1" applyAlignment="1">
      <alignment vertical="center"/>
    </xf>
    <xf numFmtId="0" fontId="15" fillId="0" borderId="1" xfId="0" applyFont="1" applyBorder="1" applyAlignment="1">
      <alignment/>
    </xf>
    <xf numFmtId="1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66" fontId="61" fillId="6" borderId="1" xfId="0" applyNumberFormat="1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85" fillId="0" borderId="1" xfId="0" applyFont="1" applyBorder="1" applyAlignment="1">
      <alignment/>
    </xf>
    <xf numFmtId="0" fontId="86" fillId="0" borderId="1" xfId="0" applyFont="1" applyBorder="1" applyAlignment="1">
      <alignment horizontal="center"/>
    </xf>
    <xf numFmtId="0" fontId="58" fillId="0" borderId="0" xfId="0" applyFont="1" applyAlignment="1">
      <alignment/>
    </xf>
    <xf numFmtId="44" fontId="58" fillId="0" borderId="0" xfId="16" applyNumberFormat="1" applyFont="1" applyAlignment="1">
      <alignment/>
    </xf>
    <xf numFmtId="0" fontId="77" fillId="9" borderId="1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77" fillId="6" borderId="1" xfId="0" applyFont="1" applyFill="1" applyBorder="1" applyAlignment="1">
      <alignment horizontal="center"/>
    </xf>
    <xf numFmtId="44" fontId="22" fillId="10" borderId="6" xfId="16" applyFont="1" applyFill="1" applyBorder="1" applyAlignment="1">
      <alignment horizontal="center"/>
    </xf>
    <xf numFmtId="44" fontId="22" fillId="8" borderId="1" xfId="0" applyNumberFormat="1" applyFont="1" applyFill="1" applyBorder="1" applyAlignment="1">
      <alignment horizontal="center"/>
    </xf>
    <xf numFmtId="1" fontId="22" fillId="6" borderId="1" xfId="0" applyNumberFormat="1" applyFont="1" applyFill="1" applyBorder="1" applyAlignment="1">
      <alignment horizontal="center"/>
    </xf>
    <xf numFmtId="44" fontId="22" fillId="8" borderId="6" xfId="16" applyFont="1" applyFill="1" applyBorder="1" applyAlignment="1">
      <alignment horizontal="center"/>
    </xf>
    <xf numFmtId="0" fontId="77" fillId="0" borderId="2" xfId="0" applyFont="1" applyBorder="1" applyAlignment="1">
      <alignment horizontal="center"/>
    </xf>
    <xf numFmtId="0" fontId="62" fillId="0" borderId="1" xfId="0" applyFont="1" applyBorder="1" applyAlignment="1">
      <alignment/>
    </xf>
    <xf numFmtId="0" fontId="88" fillId="3" borderId="1" xfId="0" applyFont="1" applyFill="1" applyBorder="1" applyAlignment="1">
      <alignment horizontal="center"/>
    </xf>
    <xf numFmtId="0" fontId="88" fillId="0" borderId="1" xfId="0" applyFont="1" applyBorder="1" applyAlignment="1">
      <alignment horizontal="center"/>
    </xf>
    <xf numFmtId="166" fontId="88" fillId="0" borderId="1" xfId="0" applyNumberFormat="1" applyFont="1" applyBorder="1" applyAlignment="1">
      <alignment horizontal="center"/>
    </xf>
    <xf numFmtId="164" fontId="88" fillId="3" borderId="1" xfId="18" applyNumberFormat="1" applyFont="1" applyFill="1" applyBorder="1" applyAlignment="1">
      <alignment horizontal="center"/>
    </xf>
    <xf numFmtId="0" fontId="88" fillId="0" borderId="1" xfId="0" applyNumberFormat="1" applyFont="1" applyFill="1" applyBorder="1" applyAlignment="1">
      <alignment horizontal="center"/>
    </xf>
    <xf numFmtId="0" fontId="88" fillId="0" borderId="1" xfId="0" applyFont="1" applyFill="1" applyBorder="1" applyAlignment="1">
      <alignment horizontal="center"/>
    </xf>
    <xf numFmtId="0" fontId="64" fillId="3" borderId="1" xfId="0" applyFont="1" applyFill="1" applyBorder="1" applyAlignment="1">
      <alignment horizontal="center"/>
    </xf>
    <xf numFmtId="0" fontId="64" fillId="0" borderId="1" xfId="0" applyFont="1" applyBorder="1" applyAlignment="1">
      <alignment horizontal="center"/>
    </xf>
    <xf numFmtId="166" fontId="64" fillId="0" borderId="1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89" fillId="0" borderId="1" xfId="0" applyFont="1" applyBorder="1" applyAlignment="1">
      <alignment/>
    </xf>
    <xf numFmtId="166" fontId="23" fillId="0" borderId="1" xfId="0" applyNumberFormat="1" applyFont="1" applyBorder="1" applyAlignment="1">
      <alignment horizontal="center"/>
    </xf>
    <xf numFmtId="2" fontId="61" fillId="0" borderId="1" xfId="0" applyNumberFormat="1" applyFont="1" applyBorder="1" applyAlignment="1">
      <alignment horizontal="center"/>
    </xf>
    <xf numFmtId="166" fontId="61" fillId="0" borderId="1" xfId="0" applyNumberFormat="1" applyFont="1" applyBorder="1" applyAlignment="1">
      <alignment horizontal="center"/>
    </xf>
    <xf numFmtId="0" fontId="43" fillId="6" borderId="0" xfId="0" applyFont="1" applyFill="1" applyAlignment="1">
      <alignment horizontal="center"/>
    </xf>
    <xf numFmtId="0" fontId="43" fillId="6" borderId="0" xfId="0" applyNumberFormat="1" applyFont="1" applyFill="1" applyAlignment="1">
      <alignment horizontal="center"/>
    </xf>
    <xf numFmtId="0" fontId="56" fillId="0" borderId="1" xfId="0" applyFont="1" applyBorder="1" applyAlignment="1">
      <alignment horizontal="center"/>
    </xf>
    <xf numFmtId="0" fontId="57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0" fillId="6" borderId="0" xfId="0" applyFont="1" applyFill="1" applyAlignment="1">
      <alignment horizontal="center"/>
    </xf>
    <xf numFmtId="0" fontId="90" fillId="6" borderId="0" xfId="0" applyNumberFormat="1" applyFont="1" applyFill="1" applyAlignment="1">
      <alignment horizontal="center"/>
    </xf>
    <xf numFmtId="0" fontId="28" fillId="0" borderId="1" xfId="0" applyNumberFormat="1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41" fillId="0" borderId="0" xfId="0" applyFont="1" applyAlignment="1">
      <alignment horizontal="right"/>
    </xf>
    <xf numFmtId="44" fontId="41" fillId="0" borderId="0" xfId="16" applyFont="1" applyAlignment="1">
      <alignment horizontal="center"/>
    </xf>
    <xf numFmtId="6" fontId="41" fillId="0" borderId="0" xfId="0" applyNumberFormat="1" applyFont="1" applyAlignment="1">
      <alignment horizontal="center"/>
    </xf>
    <xf numFmtId="44" fontId="41" fillId="0" borderId="0" xfId="0" applyNumberFormat="1" applyFont="1" applyAlignment="1">
      <alignment horizontal="center"/>
    </xf>
    <xf numFmtId="44" fontId="41" fillId="0" borderId="0" xfId="0" applyNumberFormat="1" applyFont="1" applyAlignment="1">
      <alignment/>
    </xf>
    <xf numFmtId="44" fontId="41" fillId="0" borderId="0" xfId="0" applyNumberFormat="1" applyFont="1"/>
    <xf numFmtId="44" fontId="41" fillId="0" borderId="0" xfId="16" applyFont="1" applyAlignment="1">
      <alignment horizontal="right"/>
    </xf>
    <xf numFmtId="44" fontId="41" fillId="0" borderId="3" xfId="0" applyNumberFormat="1" applyFont="1" applyBorder="1" applyAlignment="1">
      <alignment horizontal="center"/>
    </xf>
    <xf numFmtId="0" fontId="92" fillId="0" borderId="1" xfId="0" applyFont="1" applyBorder="1" applyAlignment="1">
      <alignment horizontal="center"/>
    </xf>
    <xf numFmtId="0" fontId="41" fillId="6" borderId="1" xfId="0" applyFont="1" applyFill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6" borderId="1" xfId="0" applyNumberFormat="1" applyFont="1" applyFill="1" applyBorder="1" applyAlignment="1">
      <alignment horizontal="center"/>
    </xf>
    <xf numFmtId="44" fontId="41" fillId="8" borderId="1" xfId="0" applyNumberFormat="1" applyFont="1" applyFill="1" applyBorder="1" applyAlignment="1">
      <alignment horizontal="center"/>
    </xf>
    <xf numFmtId="0" fontId="41" fillId="0" borderId="1" xfId="0" applyNumberFormat="1" applyFont="1" applyBorder="1" applyAlignment="1">
      <alignment horizontal="center"/>
    </xf>
    <xf numFmtId="0" fontId="28" fillId="0" borderId="1" xfId="0" applyFont="1" applyBorder="1"/>
    <xf numFmtId="0" fontId="11" fillId="0" borderId="1" xfId="0" applyFont="1" applyFill="1" applyBorder="1" applyAlignment="1">
      <alignment horizontal="center"/>
    </xf>
    <xf numFmtId="0" fontId="85" fillId="0" borderId="1" xfId="0" applyFont="1" applyBorder="1" applyAlignment="1">
      <alignment horizontal="center"/>
    </xf>
    <xf numFmtId="0" fontId="93" fillId="0" borderId="1" xfId="0" applyFont="1" applyBorder="1" applyAlignment="1">
      <alignment horizontal="left"/>
    </xf>
    <xf numFmtId="0" fontId="95" fillId="0" borderId="0" xfId="0" applyFont="1" applyAlignment="1">
      <alignment horizontal="right"/>
    </xf>
    <xf numFmtId="0" fontId="95" fillId="0" borderId="0" xfId="0" applyFont="1" applyAlignment="1">
      <alignment horizontal="center"/>
    </xf>
    <xf numFmtId="0" fontId="77" fillId="0" borderId="0" xfId="0" applyFont="1"/>
    <xf numFmtId="0" fontId="95" fillId="0" borderId="0" xfId="0" applyFont="1" applyAlignment="1">
      <alignment horizontal="left"/>
    </xf>
    <xf numFmtId="44" fontId="95" fillId="0" borderId="0" xfId="16" applyFont="1" applyAlignment="1">
      <alignment horizontal="center"/>
    </xf>
    <xf numFmtId="6" fontId="95" fillId="0" borderId="0" xfId="0" applyNumberFormat="1" applyFont="1" applyAlignment="1">
      <alignment horizontal="center"/>
    </xf>
    <xf numFmtId="44" fontId="95" fillId="0" borderId="0" xfId="0" applyNumberFormat="1" applyFont="1" applyAlignment="1">
      <alignment horizontal="center"/>
    </xf>
    <xf numFmtId="44" fontId="95" fillId="0" borderId="0" xfId="0" applyNumberFormat="1" applyFont="1" applyAlignment="1">
      <alignment/>
    </xf>
    <xf numFmtId="44" fontId="77" fillId="0" borderId="0" xfId="0" applyNumberFormat="1" applyFont="1"/>
    <xf numFmtId="44" fontId="95" fillId="0" borderId="0" xfId="16" applyFont="1" applyAlignment="1">
      <alignment horizontal="right"/>
    </xf>
    <xf numFmtId="44" fontId="95" fillId="0" borderId="3" xfId="16" applyFont="1" applyBorder="1" applyAlignment="1">
      <alignment horizontal="center"/>
    </xf>
    <xf numFmtId="44" fontId="95" fillId="0" borderId="3" xfId="0" applyNumberFormat="1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44" fontId="77" fillId="0" borderId="0" xfId="16" applyFont="1" applyBorder="1"/>
    <xf numFmtId="43" fontId="77" fillId="0" borderId="0" xfId="18" applyFont="1" applyBorder="1"/>
    <xf numFmtId="0" fontId="77" fillId="0" borderId="0" xfId="0" applyFont="1" applyBorder="1"/>
    <xf numFmtId="0" fontId="94" fillId="0" borderId="1" xfId="0" applyFont="1" applyBorder="1"/>
    <xf numFmtId="0" fontId="84" fillId="0" borderId="1" xfId="0" applyFont="1" applyBorder="1" applyAlignment="1">
      <alignment horizontal="center"/>
    </xf>
    <xf numFmtId="0" fontId="96" fillId="0" borderId="1" xfId="0" applyFont="1" applyBorder="1" applyAlignment="1">
      <alignment/>
    </xf>
    <xf numFmtId="0" fontId="89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93" fillId="0" borderId="1" xfId="0" applyFont="1" applyBorder="1" applyAlignment="1">
      <alignment horizontal="center"/>
    </xf>
    <xf numFmtId="0" fontId="97" fillId="0" borderId="0" xfId="0" applyFont="1" applyAlignment="1">
      <alignment horizontal="center"/>
    </xf>
    <xf numFmtId="164" fontId="98" fillId="0" borderId="0" xfId="18" applyNumberFormat="1" applyFont="1" applyAlignment="1">
      <alignment horizontal="center"/>
    </xf>
    <xf numFmtId="0" fontId="97" fillId="6" borderId="0" xfId="0" applyFont="1" applyFill="1" applyAlignment="1">
      <alignment horizontal="center"/>
    </xf>
    <xf numFmtId="0" fontId="99" fillId="0" borderId="0" xfId="0" applyFont="1" applyAlignment="1">
      <alignment horizontal="center"/>
    </xf>
    <xf numFmtId="0" fontId="97" fillId="6" borderId="0" xfId="0" applyNumberFormat="1" applyFont="1" applyFill="1" applyAlignment="1">
      <alignment horizontal="center"/>
    </xf>
    <xf numFmtId="43" fontId="77" fillId="0" borderId="1" xfId="18" applyFont="1" applyFill="1" applyBorder="1" applyAlignment="1">
      <alignment horizontal="center"/>
    </xf>
    <xf numFmtId="0" fontId="77" fillId="6" borderId="1" xfId="0" applyNumberFormat="1" applyFont="1" applyFill="1" applyBorder="1" applyAlignment="1">
      <alignment horizontal="center"/>
    </xf>
    <xf numFmtId="0" fontId="77" fillId="0" borderId="1" xfId="0" applyFont="1" applyFill="1" applyBorder="1" applyAlignment="1">
      <alignment horizontal="center"/>
    </xf>
    <xf numFmtId="44" fontId="75" fillId="0" borderId="0" xfId="16" applyFont="1" applyAlignment="1">
      <alignment horizontal="right"/>
    </xf>
    <xf numFmtId="0" fontId="3" fillId="0" borderId="1" xfId="0" applyFont="1" applyBorder="1" applyAlignment="1">
      <alignment horizontal="center"/>
    </xf>
    <xf numFmtId="164" fontId="64" fillId="0" borderId="1" xfId="0" applyNumberFormat="1" applyFont="1" applyBorder="1" applyAlignment="1">
      <alignment/>
    </xf>
    <xf numFmtId="0" fontId="87" fillId="0" borderId="1" xfId="0" applyFont="1" applyBorder="1" applyAlignment="1">
      <alignment/>
    </xf>
    <xf numFmtId="0" fontId="0" fillId="0" borderId="1" xfId="0" applyBorder="1"/>
    <xf numFmtId="44" fontId="0" fillId="0" borderId="1" xfId="16" applyFont="1" applyBorder="1" applyAlignment="1">
      <alignment horizontal="center"/>
    </xf>
    <xf numFmtId="44" fontId="0" fillId="0" borderId="1" xfId="16" applyFont="1" applyBorder="1" applyAlignment="1">
      <alignment/>
    </xf>
    <xf numFmtId="44" fontId="0" fillId="0" borderId="1" xfId="16" applyFont="1" applyBorder="1"/>
    <xf numFmtId="44" fontId="9" fillId="11" borderId="1" xfId="16" applyFont="1" applyFill="1" applyBorder="1"/>
    <xf numFmtId="44" fontId="39" fillId="0" borderId="1" xfId="16" applyFont="1" applyBorder="1"/>
    <xf numFmtId="44" fontId="100" fillId="11" borderId="1" xfId="16" applyFont="1" applyFill="1" applyBorder="1"/>
    <xf numFmtId="0" fontId="12" fillId="0" borderId="0" xfId="0" applyFont="1" applyAlignment="1">
      <alignment horizontal="center"/>
    </xf>
    <xf numFmtId="0" fontId="12" fillId="0" borderId="1" xfId="0" applyFont="1" applyBorder="1"/>
    <xf numFmtId="0" fontId="58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5" fillId="0" borderId="1" xfId="0" applyFont="1" applyBorder="1" applyAlignment="1">
      <alignment horizontal="center"/>
    </xf>
    <xf numFmtId="0" fontId="56" fillId="0" borderId="4" xfId="0" applyFont="1" applyFill="1" applyBorder="1" applyAlignment="1">
      <alignment horizontal="left"/>
    </xf>
    <xf numFmtId="0" fontId="57" fillId="0" borderId="4" xfId="0" applyFont="1" applyFill="1" applyBorder="1" applyAlignment="1">
      <alignment horizontal="left"/>
    </xf>
    <xf numFmtId="0" fontId="56" fillId="0" borderId="1" xfId="0" applyFont="1" applyFill="1" applyBorder="1" applyAlignment="1">
      <alignment horizontal="center"/>
    </xf>
    <xf numFmtId="0" fontId="101" fillId="0" borderId="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102" fillId="0" borderId="1" xfId="0" applyFont="1" applyBorder="1" applyAlignment="1">
      <alignment/>
    </xf>
    <xf numFmtId="0" fontId="94" fillId="0" borderId="0" xfId="0" applyFont="1" applyBorder="1"/>
    <xf numFmtId="0" fontId="34" fillId="0" borderId="1" xfId="0" applyFont="1" applyFill="1" applyBorder="1"/>
    <xf numFmtId="0" fontId="76" fillId="0" borderId="1" xfId="0" applyFont="1" applyBorder="1" applyAlignment="1">
      <alignment horizontal="center"/>
    </xf>
    <xf numFmtId="0" fontId="103" fillId="0" borderId="0" xfId="0" applyFont="1" applyAlignment="1">
      <alignment/>
    </xf>
    <xf numFmtId="0" fontId="33" fillId="0" borderId="1" xfId="0" applyFont="1" applyBorder="1" applyAlignment="1">
      <alignment horizontal="center"/>
    </xf>
    <xf numFmtId="0" fontId="33" fillId="0" borderId="1" xfId="0" applyFont="1" applyBorder="1"/>
    <xf numFmtId="44" fontId="61" fillId="10" borderId="0" xfId="16" applyFont="1" applyFill="1"/>
    <xf numFmtId="0" fontId="77" fillId="0" borderId="4" xfId="0" applyNumberFormat="1" applyFont="1" applyBorder="1" applyAlignment="1">
      <alignment horizontal="center"/>
    </xf>
    <xf numFmtId="0" fontId="76" fillId="0" borderId="2" xfId="0" applyFont="1" applyBorder="1" applyAlignment="1">
      <alignment horizontal="left"/>
    </xf>
    <xf numFmtId="0" fontId="76" fillId="0" borderId="1" xfId="0" applyFont="1" applyBorder="1" applyAlignment="1">
      <alignment horizontal="left"/>
    </xf>
    <xf numFmtId="0" fontId="104" fillId="0" borderId="1" xfId="0" applyFont="1" applyBorder="1" applyAlignment="1">
      <alignment horizontal="center"/>
    </xf>
    <xf numFmtId="0" fontId="104" fillId="0" borderId="1" xfId="0" applyFont="1" applyBorder="1" applyAlignment="1">
      <alignment horizontal="left"/>
    </xf>
    <xf numFmtId="0" fontId="105" fillId="0" borderId="1" xfId="0" applyFont="1" applyBorder="1" applyAlignment="1">
      <alignment horizontal="center"/>
    </xf>
    <xf numFmtId="0" fontId="105" fillId="0" borderId="1" xfId="0" applyFont="1" applyBorder="1" applyAlignment="1">
      <alignment horizontal="left"/>
    </xf>
    <xf numFmtId="0" fontId="104" fillId="0" borderId="2" xfId="0" applyFont="1" applyBorder="1" applyAlignment="1">
      <alignment horizontal="left"/>
    </xf>
    <xf numFmtId="0" fontId="105" fillId="0" borderId="6" xfId="0" applyFont="1" applyBorder="1" applyAlignment="1">
      <alignment horizontal="center"/>
    </xf>
    <xf numFmtId="0" fontId="106" fillId="0" borderId="2" xfId="0" applyFont="1" applyBorder="1" applyAlignment="1">
      <alignment horizontal="left"/>
    </xf>
    <xf numFmtId="0" fontId="106" fillId="0" borderId="1" xfId="0" applyFont="1" applyBorder="1" applyAlignment="1">
      <alignment horizontal="center"/>
    </xf>
    <xf numFmtId="0" fontId="107" fillId="0" borderId="6" xfId="0" applyFont="1" applyBorder="1" applyAlignment="1">
      <alignment horizontal="center"/>
    </xf>
    <xf numFmtId="0" fontId="106" fillId="0" borderId="1" xfId="0" applyFont="1" applyBorder="1" applyAlignment="1">
      <alignment horizontal="left"/>
    </xf>
    <xf numFmtId="0" fontId="107" fillId="0" borderId="1" xfId="0" applyFont="1" applyBorder="1" applyAlignment="1">
      <alignment horizontal="center"/>
    </xf>
    <xf numFmtId="0" fontId="107" fillId="0" borderId="7" xfId="0" applyFont="1" applyBorder="1" applyAlignment="1">
      <alignment horizontal="center"/>
    </xf>
    <xf numFmtId="0" fontId="108" fillId="0" borderId="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3" fillId="0" borderId="2" xfId="0" applyFont="1" applyBorder="1" applyAlignment="1">
      <alignment horizontal="left"/>
    </xf>
    <xf numFmtId="2" fontId="28" fillId="0" borderId="1" xfId="0" applyNumberFormat="1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2" fontId="28" fillId="0" borderId="4" xfId="0" applyNumberFormat="1" applyFont="1" applyBorder="1" applyAlignment="1">
      <alignment horizontal="center"/>
    </xf>
    <xf numFmtId="0" fontId="109" fillId="0" borderId="2" xfId="0" applyFont="1" applyBorder="1" applyAlignment="1">
      <alignment horizontal="left"/>
    </xf>
    <xf numFmtId="0" fontId="109" fillId="0" borderId="1" xfId="0" applyFont="1" applyBorder="1" applyAlignment="1">
      <alignment horizontal="center"/>
    </xf>
    <xf numFmtId="0" fontId="105" fillId="0" borderId="2" xfId="0" applyFont="1" applyBorder="1" applyAlignment="1">
      <alignment horizontal="left"/>
    </xf>
    <xf numFmtId="0" fontId="110" fillId="0" borderId="2" xfId="0" applyFont="1" applyBorder="1" applyAlignment="1">
      <alignment horizontal="left"/>
    </xf>
    <xf numFmtId="0" fontId="110" fillId="0" borderId="1" xfId="0" applyFont="1" applyBorder="1" applyAlignment="1">
      <alignment horizontal="center"/>
    </xf>
    <xf numFmtId="0" fontId="107" fillId="0" borderId="2" xfId="0" applyFont="1" applyBorder="1" applyAlignment="1">
      <alignment horizontal="left"/>
    </xf>
    <xf numFmtId="0" fontId="111" fillId="0" borderId="2" xfId="0" applyFont="1" applyBorder="1" applyAlignment="1">
      <alignment horizontal="left"/>
    </xf>
    <xf numFmtId="0" fontId="111" fillId="0" borderId="1" xfId="0" applyFont="1" applyBorder="1" applyAlignment="1">
      <alignment horizontal="center"/>
    </xf>
    <xf numFmtId="0" fontId="110" fillId="0" borderId="1" xfId="0" applyFont="1" applyBorder="1" applyAlignment="1">
      <alignment horizontal="left"/>
    </xf>
    <xf numFmtId="0" fontId="0" fillId="0" borderId="5" xfId="0" applyFont="1" applyFill="1" applyBorder="1" applyAlignment="1">
      <alignment/>
    </xf>
    <xf numFmtId="0" fontId="107" fillId="0" borderId="1" xfId="0" applyFont="1" applyBorder="1" applyAlignment="1">
      <alignment horizontal="left"/>
    </xf>
    <xf numFmtId="0" fontId="112" fillId="0" borderId="2" xfId="0" applyFont="1" applyBorder="1" applyAlignment="1">
      <alignment horizontal="left"/>
    </xf>
    <xf numFmtId="0" fontId="112" fillId="0" borderId="1" xfId="0" applyFont="1" applyBorder="1" applyAlignment="1">
      <alignment horizontal="center"/>
    </xf>
    <xf numFmtId="0" fontId="111" fillId="0" borderId="6" xfId="0" applyFont="1" applyBorder="1" applyAlignment="1">
      <alignment horizontal="center"/>
    </xf>
    <xf numFmtId="166" fontId="28" fillId="0" borderId="1" xfId="0" applyNumberFormat="1" applyFont="1" applyBorder="1" applyAlignment="1">
      <alignment horizontal="center"/>
    </xf>
    <xf numFmtId="44" fontId="65" fillId="0" borderId="0" xfId="0" applyNumberFormat="1" applyFont="1" applyBorder="1" applyAlignment="1">
      <alignment horizontal="center"/>
    </xf>
    <xf numFmtId="0" fontId="65" fillId="0" borderId="0" xfId="0" applyFont="1" applyFill="1" applyAlignment="1">
      <alignment horizontal="center"/>
    </xf>
    <xf numFmtId="44" fontId="65" fillId="0" borderId="0" xfId="0" applyNumberFormat="1" applyFont="1" applyFill="1" applyAlignment="1">
      <alignment horizontal="center"/>
    </xf>
    <xf numFmtId="44" fontId="65" fillId="0" borderId="0" xfId="0" applyNumberFormat="1" applyFont="1" applyFill="1" applyBorder="1" applyAlignment="1">
      <alignment horizontal="center"/>
    </xf>
    <xf numFmtId="44" fontId="50" fillId="0" borderId="0" xfId="0" applyNumberFormat="1" applyFont="1" applyFill="1" applyAlignment="1">
      <alignment horizontal="center"/>
    </xf>
    <xf numFmtId="44" fontId="36" fillId="0" borderId="0" xfId="0" applyNumberFormat="1" applyFont="1" applyFill="1" applyAlignment="1">
      <alignment horizontal="center"/>
    </xf>
    <xf numFmtId="0" fontId="41" fillId="0" borderId="0" xfId="0" applyFont="1" applyFill="1"/>
    <xf numFmtId="0" fontId="36" fillId="0" borderId="0" xfId="0" applyFont="1" applyFill="1"/>
    <xf numFmtId="44" fontId="88" fillId="15" borderId="1" xfId="16" applyFont="1" applyFill="1" applyBorder="1" applyAlignment="1">
      <alignment horizontal="center"/>
    </xf>
    <xf numFmtId="44" fontId="82" fillId="15" borderId="1" xfId="16" applyFont="1" applyFill="1" applyBorder="1" applyAlignment="1">
      <alignment horizontal="center"/>
    </xf>
    <xf numFmtId="44" fontId="64" fillId="15" borderId="1" xfId="16" applyFont="1" applyFill="1" applyBorder="1"/>
    <xf numFmtId="44" fontId="65" fillId="11" borderId="0" xfId="0" applyNumberFormat="1" applyFont="1" applyFill="1" applyAlignment="1">
      <alignment horizontal="center"/>
    </xf>
    <xf numFmtId="44" fontId="88" fillId="11" borderId="1" xfId="16" applyFont="1" applyFill="1" applyBorder="1" applyAlignment="1">
      <alignment horizontal="center"/>
    </xf>
    <xf numFmtId="44" fontId="64" fillId="11" borderId="1" xfId="16" applyFont="1" applyFill="1" applyBorder="1" applyAlignment="1">
      <alignment horizontal="center"/>
    </xf>
    <xf numFmtId="44" fontId="82" fillId="11" borderId="1" xfId="16" applyFont="1" applyFill="1" applyBorder="1" applyAlignment="1">
      <alignment horizontal="center"/>
    </xf>
    <xf numFmtId="44" fontId="65" fillId="0" borderId="0" xfId="0" applyNumberFormat="1" applyFont="1" applyFill="1" applyAlignment="1">
      <alignment/>
    </xf>
    <xf numFmtId="44" fontId="66" fillId="15" borderId="0" xfId="16" applyFont="1" applyFill="1" applyAlignment="1">
      <alignment horizontal="right"/>
    </xf>
    <xf numFmtId="44" fontId="12" fillId="0" borderId="0" xfId="0" applyNumberFormat="1" applyFont="1" applyBorder="1" applyAlignment="1">
      <alignment horizontal="center"/>
    </xf>
    <xf numFmtId="44" fontId="12" fillId="11" borderId="0" xfId="0" applyNumberFormat="1" applyFont="1" applyFill="1" applyAlignment="1">
      <alignment horizontal="center"/>
    </xf>
    <xf numFmtId="44" fontId="64" fillId="11" borderId="1" xfId="16" applyFont="1" applyFill="1" applyBorder="1"/>
    <xf numFmtId="44" fontId="65" fillId="11" borderId="0" xfId="16" applyFont="1" applyFill="1" applyAlignment="1">
      <alignment horizontal="center"/>
    </xf>
    <xf numFmtId="44" fontId="65" fillId="16" borderId="0" xfId="16" applyFont="1" applyFill="1" applyAlignment="1">
      <alignment horizontal="center"/>
    </xf>
    <xf numFmtId="44" fontId="65" fillId="11" borderId="3" xfId="16" applyFont="1" applyFill="1" applyBorder="1" applyAlignment="1">
      <alignment horizontal="center"/>
    </xf>
    <xf numFmtId="44" fontId="68" fillId="16" borderId="1" xfId="16" applyFont="1" applyFill="1" applyBorder="1"/>
    <xf numFmtId="44" fontId="70" fillId="17" borderId="1" xfId="16" applyFont="1" applyFill="1" applyBorder="1"/>
    <xf numFmtId="44" fontId="65" fillId="17" borderId="0" xfId="0" applyNumberFormat="1" applyFont="1" applyFill="1" applyAlignment="1">
      <alignment horizontal="center"/>
    </xf>
    <xf numFmtId="44" fontId="88" fillId="17" borderId="1" xfId="0" applyNumberFormat="1" applyFont="1" applyFill="1" applyBorder="1" applyAlignment="1">
      <alignment horizontal="center"/>
    </xf>
    <xf numFmtId="44" fontId="82" fillId="17" borderId="1" xfId="0" applyNumberFormat="1" applyFont="1" applyFill="1" applyBorder="1" applyAlignment="1">
      <alignment horizontal="center"/>
    </xf>
    <xf numFmtId="44" fontId="88" fillId="16" borderId="1" xfId="16" applyFont="1" applyFill="1" applyBorder="1" applyAlignment="1">
      <alignment horizontal="center"/>
    </xf>
    <xf numFmtId="44" fontId="64" fillId="16" borderId="1" xfId="16" applyFont="1" applyFill="1" applyBorder="1" applyAlignment="1">
      <alignment horizontal="center"/>
    </xf>
    <xf numFmtId="44" fontId="82" fillId="16" borderId="1" xfId="16" applyFont="1" applyFill="1" applyBorder="1" applyAlignment="1">
      <alignment horizontal="center"/>
    </xf>
    <xf numFmtId="0" fontId="66" fillId="3" borderId="0" xfId="0" applyFont="1" applyFill="1" applyAlignment="1">
      <alignment horizontal="center"/>
    </xf>
    <xf numFmtId="44" fontId="66" fillId="11" borderId="0" xfId="16" applyFont="1" applyFill="1" applyAlignment="1">
      <alignment horizontal="center"/>
    </xf>
    <xf numFmtId="44" fontId="66" fillId="15" borderId="0" xfId="16" applyFont="1" applyFill="1" applyAlignment="1">
      <alignment horizontal="center"/>
    </xf>
    <xf numFmtId="44" fontId="66" fillId="16" borderId="0" xfId="16" applyFont="1" applyFill="1" applyAlignment="1">
      <alignment horizontal="center"/>
    </xf>
    <xf numFmtId="166" fontId="66" fillId="0" borderId="0" xfId="0" applyNumberFormat="1" applyFont="1" applyAlignment="1">
      <alignment horizontal="center"/>
    </xf>
    <xf numFmtId="164" fontId="66" fillId="3" borderId="0" xfId="18" applyNumberFormat="1" applyFont="1" applyFill="1" applyAlignment="1">
      <alignment horizontal="center"/>
    </xf>
    <xf numFmtId="0" fontId="66" fillId="17" borderId="0" xfId="0" applyFont="1" applyFill="1" applyAlignment="1">
      <alignment horizontal="center"/>
    </xf>
    <xf numFmtId="44" fontId="65" fillId="16" borderId="0" xfId="0" applyNumberFormat="1" applyFont="1" applyFill="1" applyAlignment="1">
      <alignment horizontal="center"/>
    </xf>
    <xf numFmtId="0" fontId="113" fillId="0" borderId="1" xfId="0" applyFont="1" applyFill="1" applyBorder="1" applyAlignment="1">
      <alignment horizontal="center"/>
    </xf>
    <xf numFmtId="0" fontId="108" fillId="0" borderId="1" xfId="0" applyFont="1" applyBorder="1" applyAlignment="1">
      <alignment horizontal="left"/>
    </xf>
    <xf numFmtId="0" fontId="113" fillId="14" borderId="1" xfId="21" applyFont="1" applyFill="1" applyBorder="1" applyAlignment="1">
      <alignment horizontal="center"/>
    </xf>
    <xf numFmtId="0" fontId="113" fillId="4" borderId="1" xfId="0" applyFont="1" applyFill="1" applyBorder="1" applyAlignment="1">
      <alignment horizontal="center"/>
    </xf>
    <xf numFmtId="0" fontId="114" fillId="13" borderId="1" xfId="0" applyFont="1" applyFill="1" applyBorder="1" applyAlignment="1">
      <alignment horizontal="center"/>
    </xf>
    <xf numFmtId="0" fontId="113" fillId="11" borderId="1" xfId="21" applyFont="1" applyFill="1" applyBorder="1" applyAlignment="1">
      <alignment horizontal="center"/>
    </xf>
    <xf numFmtId="0" fontId="113" fillId="9" borderId="1" xfId="0" applyFont="1" applyFill="1" applyBorder="1" applyAlignment="1">
      <alignment horizontal="center"/>
    </xf>
    <xf numFmtId="0" fontId="113" fillId="18" borderId="1" xfId="21" applyFont="1" applyFill="1" applyBorder="1" applyAlignment="1">
      <alignment horizontal="center"/>
    </xf>
    <xf numFmtId="0" fontId="115" fillId="19" borderId="1" xfId="21" applyFont="1" applyFill="1" applyBorder="1" applyAlignment="1">
      <alignment horizontal="center"/>
    </xf>
    <xf numFmtId="0" fontId="113" fillId="14" borderId="1" xfId="0" applyFont="1" applyFill="1" applyBorder="1" applyAlignment="1">
      <alignment horizontal="center"/>
    </xf>
    <xf numFmtId="0" fontId="113" fillId="11" borderId="1" xfId="0" applyFont="1" applyFill="1" applyBorder="1" applyAlignment="1">
      <alignment horizontal="center"/>
    </xf>
    <xf numFmtId="0" fontId="113" fillId="18" borderId="1" xfId="0" applyFont="1" applyFill="1" applyBorder="1" applyAlignment="1">
      <alignment horizontal="center"/>
    </xf>
    <xf numFmtId="0" fontId="114" fillId="20" borderId="1" xfId="0" applyFont="1" applyFill="1" applyBorder="1" applyAlignment="1">
      <alignment horizontal="center"/>
    </xf>
    <xf numFmtId="0" fontId="115" fillId="19" borderId="1" xfId="0" applyFont="1" applyFill="1" applyBorder="1" applyAlignment="1">
      <alignment horizontal="center"/>
    </xf>
    <xf numFmtId="0" fontId="114" fillId="20" borderId="1" xfId="21" applyFont="1" applyFill="1" applyBorder="1" applyAlignment="1">
      <alignment horizontal="center"/>
    </xf>
    <xf numFmtId="0" fontId="114" fillId="4" borderId="1" xfId="0" applyFont="1" applyFill="1" applyBorder="1" applyAlignment="1">
      <alignment horizontal="center"/>
    </xf>
    <xf numFmtId="0" fontId="113" fillId="13" borderId="1" xfId="0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12" fillId="1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18" borderId="1" xfId="0" applyFont="1" applyFill="1" applyBorder="1" applyAlignment="1">
      <alignment horizontal="center"/>
    </xf>
    <xf numFmtId="0" fontId="33" fillId="20" borderId="1" xfId="0" applyFont="1" applyFill="1" applyBorder="1" applyAlignment="1">
      <alignment horizontal="center"/>
    </xf>
    <xf numFmtId="44" fontId="45" fillId="11" borderId="0" xfId="16" applyFont="1" applyFill="1" applyAlignment="1">
      <alignment horizontal="center"/>
    </xf>
    <xf numFmtId="44" fontId="23" fillId="11" borderId="1" xfId="16" applyFont="1" applyFill="1" applyBorder="1" applyAlignment="1">
      <alignment horizontal="center"/>
    </xf>
    <xf numFmtId="44" fontId="3" fillId="11" borderId="0" xfId="16" applyFont="1" applyFill="1" applyBorder="1"/>
    <xf numFmtId="44" fontId="33" fillId="16" borderId="0" xfId="0" applyNumberFormat="1" applyFont="1" applyFill="1" applyAlignment="1">
      <alignment horizontal="center"/>
    </xf>
    <xf numFmtId="0" fontId="43" fillId="16" borderId="0" xfId="0" applyFont="1" applyFill="1" applyAlignment="1">
      <alignment horizontal="center"/>
    </xf>
    <xf numFmtId="44" fontId="61" fillId="16" borderId="1" xfId="16" applyFont="1" applyFill="1" applyBorder="1" applyAlignment="1">
      <alignment horizontal="center"/>
    </xf>
    <xf numFmtId="44" fontId="3" fillId="16" borderId="0" xfId="16" applyFont="1" applyFill="1" applyBorder="1"/>
    <xf numFmtId="0" fontId="43" fillId="11" borderId="0" xfId="0" applyFont="1" applyFill="1" applyAlignment="1">
      <alignment horizontal="center"/>
    </xf>
    <xf numFmtId="44" fontId="61" fillId="11" borderId="1" xfId="16" applyFont="1" applyFill="1" applyBorder="1" applyAlignment="1">
      <alignment horizontal="center"/>
    </xf>
    <xf numFmtId="0" fontId="43" fillId="5" borderId="0" xfId="0" applyFont="1" applyFill="1" applyAlignment="1">
      <alignment horizontal="center"/>
    </xf>
    <xf numFmtId="44" fontId="61" fillId="5" borderId="1" xfId="0" applyNumberFormat="1" applyFont="1" applyFill="1" applyBorder="1" applyAlignment="1">
      <alignment horizontal="center"/>
    </xf>
    <xf numFmtId="44" fontId="3" fillId="5" borderId="0" xfId="16" applyFont="1" applyFill="1" applyBorder="1"/>
    <xf numFmtId="0" fontId="12" fillId="0" borderId="0" xfId="0" applyFont="1" applyFill="1" applyAlignment="1">
      <alignment horizontal="center"/>
    </xf>
    <xf numFmtId="44" fontId="12" fillId="0" borderId="0" xfId="0" applyNumberFormat="1" applyFont="1" applyFill="1" applyAlignment="1">
      <alignment horizontal="center"/>
    </xf>
    <xf numFmtId="44" fontId="12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44" fontId="46" fillId="0" borderId="0" xfId="16" applyFont="1" applyFill="1" applyAlignment="1">
      <alignment horizontal="left"/>
    </xf>
    <xf numFmtId="44" fontId="45" fillId="15" borderId="0" xfId="16" applyFont="1" applyFill="1" applyAlignment="1">
      <alignment horizontal="center"/>
    </xf>
    <xf numFmtId="44" fontId="23" fillId="15" borderId="1" xfId="16" applyFont="1" applyFill="1" applyBorder="1" applyAlignment="1">
      <alignment horizontal="center"/>
    </xf>
    <xf numFmtId="44" fontId="3" fillId="15" borderId="0" xfId="16" applyFont="1" applyFill="1" applyBorder="1"/>
    <xf numFmtId="44" fontId="33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left"/>
    </xf>
    <xf numFmtId="0" fontId="43" fillId="15" borderId="0" xfId="0" applyFont="1" applyFill="1" applyAlignment="1">
      <alignment horizontal="center"/>
    </xf>
    <xf numFmtId="44" fontId="61" fillId="15" borderId="1" xfId="16" applyFont="1" applyFill="1" applyBorder="1" applyAlignment="1">
      <alignment horizontal="center"/>
    </xf>
    <xf numFmtId="44" fontId="58" fillId="0" borderId="0" xfId="0" applyNumberFormat="1" applyFont="1" applyBorder="1" applyAlignment="1">
      <alignment horizontal="center"/>
    </xf>
    <xf numFmtId="44" fontId="90" fillId="11" borderId="0" xfId="16" applyFont="1" applyFill="1" applyAlignment="1">
      <alignment horizontal="center"/>
    </xf>
    <xf numFmtId="44" fontId="28" fillId="11" borderId="1" xfId="16" applyFont="1" applyFill="1" applyBorder="1" applyAlignment="1">
      <alignment horizontal="center"/>
    </xf>
    <xf numFmtId="44" fontId="12" fillId="11" borderId="0" xfId="16" applyFont="1" applyFill="1"/>
    <xf numFmtId="0" fontId="90" fillId="11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44" fontId="58" fillId="0" borderId="0" xfId="0" applyNumberFormat="1" applyFont="1" applyFill="1" applyAlignment="1">
      <alignment horizontal="center"/>
    </xf>
    <xf numFmtId="44" fontId="58" fillId="0" borderId="0" xfId="0" applyNumberFormat="1" applyFont="1" applyFill="1" applyBorder="1" applyAlignment="1">
      <alignment horizontal="center"/>
    </xf>
    <xf numFmtId="44" fontId="5" fillId="0" borderId="0" xfId="16" applyFont="1" applyFill="1" applyAlignment="1">
      <alignment/>
    </xf>
    <xf numFmtId="44" fontId="58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90" fillId="15" borderId="0" xfId="0" applyFont="1" applyFill="1" applyAlignment="1">
      <alignment horizontal="center"/>
    </xf>
    <xf numFmtId="44" fontId="28" fillId="15" borderId="1" xfId="16" applyFont="1" applyFill="1" applyBorder="1" applyAlignment="1">
      <alignment horizontal="center"/>
    </xf>
    <xf numFmtId="44" fontId="12" fillId="15" borderId="0" xfId="16" applyFont="1" applyFill="1"/>
    <xf numFmtId="44" fontId="90" fillId="15" borderId="0" xfId="16" applyFont="1" applyFill="1" applyAlignment="1">
      <alignment horizontal="center"/>
    </xf>
    <xf numFmtId="0" fontId="90" fillId="17" borderId="0" xfId="0" applyFont="1" applyFill="1" applyAlignment="1">
      <alignment horizontal="center"/>
    </xf>
    <xf numFmtId="44" fontId="28" fillId="17" borderId="1" xfId="0" applyNumberFormat="1" applyFont="1" applyFill="1" applyBorder="1" applyAlignment="1">
      <alignment horizontal="center"/>
    </xf>
    <xf numFmtId="44" fontId="12" fillId="17" borderId="0" xfId="16" applyFont="1" applyFill="1"/>
    <xf numFmtId="44" fontId="58" fillId="17" borderId="0" xfId="0" applyNumberFormat="1" applyFont="1" applyFill="1" applyAlignment="1">
      <alignment horizontal="center"/>
    </xf>
    <xf numFmtId="44" fontId="58" fillId="11" borderId="0" xfId="16" applyFont="1" applyFill="1" applyAlignment="1">
      <alignment horizontal="center"/>
    </xf>
    <xf numFmtId="44" fontId="58" fillId="16" borderId="0" xfId="16" applyFont="1" applyFill="1" applyAlignment="1">
      <alignment horizontal="center"/>
    </xf>
    <xf numFmtId="0" fontId="90" fillId="16" borderId="0" xfId="0" applyFont="1" applyFill="1" applyAlignment="1">
      <alignment horizontal="center"/>
    </xf>
    <xf numFmtId="44" fontId="28" fillId="16" borderId="1" xfId="16" applyFont="1" applyFill="1" applyBorder="1" applyAlignment="1">
      <alignment horizontal="center"/>
    </xf>
    <xf numFmtId="44" fontId="12" fillId="16" borderId="0" xfId="16" applyFont="1" applyFill="1"/>
    <xf numFmtId="44" fontId="58" fillId="11" borderId="3" xfId="16" applyFont="1" applyFill="1" applyBorder="1" applyAlignment="1">
      <alignment horizontal="center"/>
    </xf>
    <xf numFmtId="44" fontId="58" fillId="11" borderId="0" xfId="0" applyNumberFormat="1" applyFont="1" applyFill="1" applyAlignment="1">
      <alignment horizontal="center"/>
    </xf>
    <xf numFmtId="44" fontId="58" fillId="16" borderId="0" xfId="0" applyNumberFormat="1" applyFont="1" applyFill="1" applyAlignment="1">
      <alignment horizontal="center"/>
    </xf>
    <xf numFmtId="0" fontId="116" fillId="0" borderId="1" xfId="0" applyFont="1" applyBorder="1" applyAlignment="1">
      <alignment/>
    </xf>
    <xf numFmtId="0" fontId="117" fillId="0" borderId="2" xfId="0" applyFont="1" applyBorder="1" applyAlignment="1">
      <alignment horizontal="left"/>
    </xf>
    <xf numFmtId="0" fontId="117" fillId="0" borderId="1" xfId="0" applyFont="1" applyBorder="1" applyAlignment="1">
      <alignment horizontal="center"/>
    </xf>
    <xf numFmtId="0" fontId="118" fillId="0" borderId="6" xfId="0" applyFont="1" applyBorder="1" applyAlignment="1">
      <alignment horizontal="center"/>
    </xf>
    <xf numFmtId="0" fontId="118" fillId="0" borderId="2" xfId="0" applyFont="1" applyBorder="1" applyAlignment="1">
      <alignment horizontal="left"/>
    </xf>
    <xf numFmtId="0" fontId="118" fillId="0" borderId="1" xfId="0" applyFont="1" applyBorder="1" applyAlignment="1">
      <alignment horizontal="center"/>
    </xf>
    <xf numFmtId="44" fontId="95" fillId="0" borderId="0" xfId="0" applyNumberFormat="1" applyFont="1" applyBorder="1" applyAlignment="1">
      <alignment horizontal="center"/>
    </xf>
    <xf numFmtId="0" fontId="95" fillId="0" borderId="0" xfId="0" applyFont="1" applyFill="1" applyAlignment="1">
      <alignment horizontal="center"/>
    </xf>
    <xf numFmtId="44" fontId="95" fillId="0" borderId="0" xfId="0" applyNumberFormat="1" applyFont="1" applyFill="1" applyAlignment="1">
      <alignment horizontal="center"/>
    </xf>
    <xf numFmtId="44" fontId="95" fillId="0" borderId="0" xfId="0" applyNumberFormat="1" applyFont="1" applyFill="1" applyBorder="1" applyAlignment="1">
      <alignment horizontal="center"/>
    </xf>
    <xf numFmtId="44" fontId="29" fillId="0" borderId="0" xfId="16" applyFont="1" applyFill="1" applyAlignment="1">
      <alignment horizontal="center"/>
    </xf>
    <xf numFmtId="44" fontId="77" fillId="5" borderId="0" xfId="16" applyFont="1" applyFill="1" applyBorder="1"/>
    <xf numFmtId="44" fontId="97" fillId="15" borderId="0" xfId="16" applyFont="1" applyFill="1" applyAlignment="1">
      <alignment horizontal="center"/>
    </xf>
    <xf numFmtId="44" fontId="77" fillId="15" borderId="1" xfId="16" applyFont="1" applyFill="1" applyBorder="1" applyAlignment="1">
      <alignment horizontal="center"/>
    </xf>
    <xf numFmtId="44" fontId="77" fillId="15" borderId="4" xfId="16" applyFont="1" applyFill="1" applyBorder="1" applyAlignment="1">
      <alignment horizontal="center"/>
    </xf>
    <xf numFmtId="44" fontId="77" fillId="15" borderId="0" xfId="16" applyFont="1" applyFill="1" applyBorder="1"/>
    <xf numFmtId="44" fontId="95" fillId="0" borderId="0" xfId="0" applyNumberFormat="1" applyFont="1" applyFill="1" applyAlignment="1">
      <alignment/>
    </xf>
    <xf numFmtId="0" fontId="29" fillId="0" borderId="0" xfId="0" applyFont="1" applyFill="1" applyAlignment="1">
      <alignment horizontal="center"/>
    </xf>
    <xf numFmtId="0" fontId="97" fillId="5" borderId="0" xfId="0" applyFont="1" applyFill="1" applyAlignment="1">
      <alignment horizontal="center"/>
    </xf>
    <xf numFmtId="0" fontId="97" fillId="15" borderId="0" xfId="0" applyFont="1" applyFill="1" applyAlignment="1">
      <alignment horizontal="center"/>
    </xf>
    <xf numFmtId="44" fontId="97" fillId="11" borderId="0" xfId="16" applyFont="1" applyFill="1" applyAlignment="1">
      <alignment horizontal="center"/>
    </xf>
    <xf numFmtId="44" fontId="77" fillId="11" borderId="1" xfId="16" applyFont="1" applyFill="1" applyBorder="1" applyAlignment="1">
      <alignment horizontal="center"/>
    </xf>
    <xf numFmtId="44" fontId="77" fillId="11" borderId="4" xfId="16" applyFont="1" applyFill="1" applyBorder="1" applyAlignment="1">
      <alignment horizontal="center"/>
    </xf>
    <xf numFmtId="44" fontId="77" fillId="11" borderId="0" xfId="16" applyFont="1" applyFill="1" applyBorder="1"/>
    <xf numFmtId="0" fontId="97" fillId="11" borderId="0" xfId="0" applyFont="1" applyFill="1" applyAlignment="1">
      <alignment horizontal="center"/>
    </xf>
    <xf numFmtId="44" fontId="77" fillId="5" borderId="1" xfId="0" applyNumberFormat="1" applyFont="1" applyFill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44" fontId="4" fillId="11" borderId="0" xfId="0" applyNumberFormat="1" applyFont="1" applyFill="1" applyAlignment="1">
      <alignment horizontal="center"/>
    </xf>
    <xf numFmtId="44" fontId="4" fillId="11" borderId="0" xfId="16" applyFont="1" applyFill="1" applyAlignment="1">
      <alignment horizontal="center"/>
    </xf>
    <xf numFmtId="44" fontId="7" fillId="11" borderId="0" xfId="16" applyFont="1" applyFill="1" applyAlignment="1">
      <alignment horizontal="center"/>
    </xf>
    <xf numFmtId="44" fontId="33" fillId="11" borderId="1" xfId="16" applyFont="1" applyFill="1" applyBorder="1" applyAlignment="1">
      <alignment horizontal="center"/>
    </xf>
    <xf numFmtId="44" fontId="9" fillId="11" borderId="1" xfId="16" applyFont="1" applyFill="1" applyBorder="1" applyAlignment="1">
      <alignment horizontal="right"/>
    </xf>
    <xf numFmtId="44" fontId="0" fillId="11" borderId="0" xfId="16" applyFont="1" applyFill="1" applyBorder="1" applyAlignment="1">
      <alignment/>
    </xf>
    <xf numFmtId="44" fontId="0" fillId="11" borderId="0" xfId="16" applyFont="1" applyFill="1"/>
    <xf numFmtId="0" fontId="7" fillId="11" borderId="0" xfId="0" applyFont="1" applyFill="1" applyAlignment="1">
      <alignment horizontal="center"/>
    </xf>
    <xf numFmtId="44" fontId="9" fillId="11" borderId="1" xfId="16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4" fontId="7" fillId="15" borderId="0" xfId="16" applyFont="1" applyFill="1" applyAlignment="1">
      <alignment horizontal="center"/>
    </xf>
    <xf numFmtId="44" fontId="33" fillId="15" borderId="1" xfId="16" applyFont="1" applyFill="1" applyBorder="1" applyAlignment="1">
      <alignment horizontal="center"/>
    </xf>
    <xf numFmtId="44" fontId="9" fillId="15" borderId="1" xfId="16" applyFont="1" applyFill="1" applyBorder="1" applyAlignment="1">
      <alignment horizontal="right"/>
    </xf>
    <xf numFmtId="44" fontId="0" fillId="15" borderId="0" xfId="16" applyFont="1" applyFill="1" applyBorder="1" applyAlignment="1">
      <alignment/>
    </xf>
    <xf numFmtId="44" fontId="0" fillId="15" borderId="0" xfId="16" applyFont="1" applyFill="1"/>
    <xf numFmtId="44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15" borderId="0" xfId="0" applyFont="1" applyFill="1" applyAlignment="1">
      <alignment horizontal="center"/>
    </xf>
    <xf numFmtId="44" fontId="9" fillId="15" borderId="1" xfId="16" applyFont="1" applyFill="1" applyBorder="1" applyAlignment="1">
      <alignment horizontal="left"/>
    </xf>
    <xf numFmtId="44" fontId="33" fillId="5" borderId="1" xfId="0" applyNumberFormat="1" applyFont="1" applyFill="1" applyBorder="1" applyAlignment="1">
      <alignment horizontal="center"/>
    </xf>
    <xf numFmtId="44" fontId="4" fillId="16" borderId="0" xfId="0" applyNumberFormat="1" applyFont="1" applyFill="1" applyAlignment="1">
      <alignment horizontal="center"/>
    </xf>
    <xf numFmtId="44" fontId="4" fillId="16" borderId="0" xfId="16" applyFont="1" applyFill="1" applyAlignment="1">
      <alignment horizontal="center"/>
    </xf>
    <xf numFmtId="44" fontId="4" fillId="11" borderId="3" xfId="16" applyFont="1" applyFill="1" applyBorder="1" applyAlignment="1">
      <alignment horizontal="center"/>
    </xf>
    <xf numFmtId="1" fontId="12" fillId="14" borderId="1" xfId="0" applyNumberFormat="1" applyFont="1" applyFill="1" applyBorder="1" applyAlignment="1">
      <alignment horizontal="center"/>
    </xf>
    <xf numFmtId="0" fontId="76" fillId="0" borderId="1" xfId="0" applyFont="1" applyFill="1" applyBorder="1"/>
    <xf numFmtId="0" fontId="3" fillId="0" borderId="1" xfId="0" applyFont="1" applyFill="1" applyBorder="1"/>
    <xf numFmtId="0" fontId="15" fillId="0" borderId="1" xfId="0" applyFont="1" applyFill="1" applyBorder="1" applyAlignment="1">
      <alignment horizontal="left"/>
    </xf>
    <xf numFmtId="0" fontId="76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81" fillId="0" borderId="0" xfId="0" applyFont="1" applyFill="1" applyBorder="1"/>
    <xf numFmtId="44" fontId="53" fillId="0" borderId="0" xfId="0" applyNumberFormat="1" applyFont="1" applyBorder="1" applyAlignment="1">
      <alignment horizontal="center"/>
    </xf>
    <xf numFmtId="44" fontId="53" fillId="0" borderId="3" xfId="0" applyNumberFormat="1" applyFont="1" applyFill="1" applyBorder="1" applyAlignment="1">
      <alignment horizontal="center"/>
    </xf>
    <xf numFmtId="44" fontId="53" fillId="0" borderId="0" xfId="0" applyNumberFormat="1" applyFont="1" applyFill="1" applyBorder="1" applyAlignment="1">
      <alignment horizontal="center"/>
    </xf>
    <xf numFmtId="44" fontId="7" fillId="11" borderId="0" xfId="16" applyFont="1" applyFill="1" applyAlignment="1">
      <alignment/>
    </xf>
    <xf numFmtId="44" fontId="11" fillId="11" borderId="1" xfId="16" applyFont="1" applyFill="1" applyBorder="1" applyAlignment="1">
      <alignment horizontal="center"/>
    </xf>
    <xf numFmtId="165" fontId="11" fillId="11" borderId="1" xfId="0" applyNumberFormat="1" applyFont="1" applyFill="1" applyBorder="1" applyAlignment="1">
      <alignment horizontal="center"/>
    </xf>
    <xf numFmtId="44" fontId="15" fillId="11" borderId="1" xfId="16" applyFont="1" applyFill="1" applyBorder="1" applyAlignment="1">
      <alignment horizontal="center"/>
    </xf>
    <xf numFmtId="44" fontId="15" fillId="17" borderId="1" xfId="16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44" fontId="53" fillId="0" borderId="0" xfId="0" applyNumberFormat="1" applyFont="1" applyFill="1" applyAlignment="1">
      <alignment horizontal="center"/>
    </xf>
    <xf numFmtId="44" fontId="15" fillId="0" borderId="0" xfId="16" applyFont="1" applyFill="1" applyBorder="1" applyAlignment="1">
      <alignment horizontal="center"/>
    </xf>
    <xf numFmtId="44" fontId="9" fillId="0" borderId="0" xfId="16" applyFont="1" applyFill="1" applyBorder="1" applyAlignment="1">
      <alignment horizontal="center"/>
    </xf>
    <xf numFmtId="44" fontId="9" fillId="0" borderId="0" xfId="16" applyFont="1" applyFill="1" applyAlignment="1">
      <alignment horizontal="center"/>
    </xf>
    <xf numFmtId="0" fontId="2" fillId="0" borderId="0" xfId="0" applyFont="1" applyFill="1"/>
    <xf numFmtId="44" fontId="7" fillId="15" borderId="0" xfId="16" applyFont="1" applyFill="1" applyAlignment="1">
      <alignment/>
    </xf>
    <xf numFmtId="44" fontId="11" fillId="15" borderId="1" xfId="16" applyFont="1" applyFill="1" applyBorder="1" applyAlignment="1">
      <alignment horizontal="center"/>
    </xf>
    <xf numFmtId="165" fontId="11" fillId="15" borderId="1" xfId="0" applyNumberFormat="1" applyFont="1" applyFill="1" applyBorder="1" applyAlignment="1">
      <alignment horizontal="center"/>
    </xf>
    <xf numFmtId="44" fontId="15" fillId="15" borderId="1" xfId="16" applyFont="1" applyFill="1" applyBorder="1" applyAlignment="1">
      <alignment horizontal="center"/>
    </xf>
    <xf numFmtId="44" fontId="53" fillId="0" borderId="0" xfId="0" applyNumberFormat="1" applyFont="1" applyFill="1" applyAlignment="1">
      <alignment/>
    </xf>
    <xf numFmtId="44" fontId="9" fillId="0" borderId="0" xfId="16" applyFont="1" applyFill="1" applyBorder="1" applyAlignment="1">
      <alignment/>
    </xf>
    <xf numFmtId="44" fontId="9" fillId="0" borderId="0" xfId="16" applyFont="1" applyFill="1" applyAlignment="1">
      <alignment/>
    </xf>
    <xf numFmtId="0" fontId="7" fillId="15" borderId="0" xfId="0" applyFont="1" applyFill="1" applyAlignment="1">
      <alignment/>
    </xf>
    <xf numFmtId="44" fontId="11" fillId="16" borderId="1" xfId="16" applyFont="1" applyFill="1" applyBorder="1" applyAlignment="1">
      <alignment horizontal="center"/>
    </xf>
    <xf numFmtId="44" fontId="15" fillId="16" borderId="1" xfId="16" applyFont="1" applyFill="1" applyBorder="1" applyAlignment="1">
      <alignment horizontal="center"/>
    </xf>
    <xf numFmtId="0" fontId="7" fillId="16" borderId="0" xfId="0" applyFont="1" applyFill="1" applyAlignment="1">
      <alignment horizontal="center"/>
    </xf>
    <xf numFmtId="44" fontId="33" fillId="17" borderId="1" xfId="16" applyFont="1" applyFill="1" applyBorder="1" applyAlignment="1">
      <alignment horizontal="center"/>
    </xf>
    <xf numFmtId="0" fontId="7" fillId="17" borderId="0" xfId="0" applyFont="1" applyFill="1" applyAlignment="1">
      <alignment horizontal="center"/>
    </xf>
    <xf numFmtId="1" fontId="15" fillId="3" borderId="1" xfId="0" applyNumberFormat="1" applyFont="1" applyFill="1" applyBorder="1" applyAlignment="1">
      <alignment horizontal="center"/>
    </xf>
    <xf numFmtId="0" fontId="112" fillId="0" borderId="1" xfId="0" applyFont="1" applyBorder="1" applyAlignment="1">
      <alignment horizontal="left"/>
    </xf>
    <xf numFmtId="0" fontId="39" fillId="11" borderId="0" xfId="0" applyFont="1" applyFill="1"/>
    <xf numFmtId="44" fontId="49" fillId="11" borderId="0" xfId="16" applyFont="1" applyFill="1" applyAlignment="1">
      <alignment horizontal="center"/>
    </xf>
    <xf numFmtId="44" fontId="41" fillId="11" borderId="1" xfId="16" applyFont="1" applyFill="1" applyBorder="1" applyAlignment="1">
      <alignment horizontal="center"/>
    </xf>
    <xf numFmtId="44" fontId="39" fillId="11" borderId="0" xfId="16" applyFont="1" applyFill="1"/>
    <xf numFmtId="0" fontId="41" fillId="0" borderId="0" xfId="0" applyFont="1" applyFill="1" applyAlignment="1">
      <alignment horizontal="center"/>
    </xf>
    <xf numFmtId="44" fontId="41" fillId="0" borderId="0" xfId="0" applyNumberFormat="1" applyFont="1" applyFill="1" applyAlignment="1">
      <alignment horizontal="center"/>
    </xf>
    <xf numFmtId="44" fontId="41" fillId="0" borderId="0" xfId="0" applyNumberFormat="1" applyFont="1" applyFill="1" applyBorder="1" applyAlignment="1">
      <alignment horizontal="center"/>
    </xf>
    <xf numFmtId="0" fontId="39" fillId="0" borderId="0" xfId="0" applyFont="1" applyFill="1"/>
    <xf numFmtId="44" fontId="48" fillId="0" borderId="0" xfId="16" applyFont="1" applyFill="1" applyAlignment="1">
      <alignment horizontal="center"/>
    </xf>
    <xf numFmtId="44" fontId="49" fillId="15" borderId="0" xfId="16" applyFont="1" applyFill="1" applyAlignment="1">
      <alignment horizontal="center"/>
    </xf>
    <xf numFmtId="44" fontId="41" fillId="15" borderId="1" xfId="16" applyFont="1" applyFill="1" applyBorder="1" applyAlignment="1">
      <alignment horizontal="center"/>
    </xf>
    <xf numFmtId="44" fontId="39" fillId="15" borderId="0" xfId="16" applyFont="1" applyFill="1"/>
    <xf numFmtId="0" fontId="49" fillId="11" borderId="0" xfId="0" applyFont="1" applyFill="1" applyAlignment="1">
      <alignment horizontal="center"/>
    </xf>
    <xf numFmtId="0" fontId="41" fillId="11" borderId="1" xfId="0" applyFont="1" applyFill="1" applyBorder="1" applyAlignment="1">
      <alignment horizontal="center"/>
    </xf>
    <xf numFmtId="44" fontId="41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0" fontId="49" fillId="15" borderId="0" xfId="0" applyFont="1" applyFill="1" applyAlignment="1">
      <alignment horizontal="center"/>
    </xf>
    <xf numFmtId="0" fontId="41" fillId="15" borderId="1" xfId="0" applyFont="1" applyFill="1" applyBorder="1" applyAlignment="1">
      <alignment horizontal="center"/>
    </xf>
    <xf numFmtId="0" fontId="49" fillId="16" borderId="0" xfId="0" applyFont="1" applyFill="1" applyAlignment="1">
      <alignment horizontal="center"/>
    </xf>
    <xf numFmtId="44" fontId="41" fillId="16" borderId="1" xfId="16" applyFont="1" applyFill="1" applyBorder="1" applyAlignment="1">
      <alignment horizontal="center"/>
    </xf>
    <xf numFmtId="0" fontId="41" fillId="16" borderId="1" xfId="0" applyFont="1" applyFill="1" applyBorder="1" applyAlignment="1">
      <alignment horizontal="center"/>
    </xf>
    <xf numFmtId="44" fontId="39" fillId="16" borderId="0" xfId="16" applyFont="1" applyFill="1"/>
    <xf numFmtId="44" fontId="41" fillId="11" borderId="0" xfId="16" applyFont="1" applyFill="1" applyAlignment="1">
      <alignment horizontal="center"/>
    </xf>
    <xf numFmtId="44" fontId="41" fillId="11" borderId="3" xfId="16" applyFont="1" applyFill="1" applyBorder="1" applyAlignment="1">
      <alignment horizontal="center"/>
    </xf>
    <xf numFmtId="44" fontId="28" fillId="11" borderId="8" xfId="16" applyFont="1" applyFill="1" applyBorder="1" applyAlignment="1">
      <alignment horizontal="center"/>
    </xf>
    <xf numFmtId="44" fontId="58" fillId="11" borderId="1" xfId="0" applyNumberFormat="1" applyFont="1" applyFill="1" applyBorder="1" applyAlignment="1">
      <alignment horizontal="center"/>
    </xf>
    <xf numFmtId="44" fontId="22" fillId="8" borderId="0" xfId="16" applyFont="1" applyFill="1" applyBorder="1" applyAlignment="1">
      <alignment horizontal="center"/>
    </xf>
    <xf numFmtId="0" fontId="106" fillId="0" borderId="9" xfId="0" applyFont="1" applyBorder="1" applyAlignment="1">
      <alignment horizontal="left"/>
    </xf>
    <xf numFmtId="0" fontId="106" fillId="0" borderId="4" xfId="0" applyFont="1" applyBorder="1" applyAlignment="1">
      <alignment horizontal="center"/>
    </xf>
    <xf numFmtId="0" fontId="77" fillId="0" borderId="1" xfId="0" applyNumberFormat="1" applyFont="1" applyBorder="1" applyAlignment="1">
      <alignment horizontal="center"/>
    </xf>
    <xf numFmtId="0" fontId="77" fillId="0" borderId="1" xfId="18" applyNumberFormat="1" applyFont="1" applyFill="1" applyBorder="1" applyAlignment="1">
      <alignment horizontal="center"/>
    </xf>
    <xf numFmtId="0" fontId="97" fillId="16" borderId="0" xfId="0" applyFont="1" applyFill="1" applyAlignment="1">
      <alignment horizontal="center"/>
    </xf>
    <xf numFmtId="44" fontId="77" fillId="16" borderId="1" xfId="16" applyFont="1" applyFill="1" applyBorder="1" applyAlignment="1">
      <alignment horizontal="center"/>
    </xf>
    <xf numFmtId="44" fontId="77" fillId="16" borderId="4" xfId="16" applyFont="1" applyFill="1" applyBorder="1" applyAlignment="1">
      <alignment horizontal="center"/>
    </xf>
    <xf numFmtId="44" fontId="77" fillId="16" borderId="0" xfId="16" applyFont="1" applyFill="1" applyBorder="1"/>
    <xf numFmtId="44" fontId="33" fillId="16" borderId="1" xfId="16" applyFont="1" applyFill="1" applyBorder="1" applyAlignment="1">
      <alignment horizontal="center"/>
    </xf>
    <xf numFmtId="44" fontId="9" fillId="16" borderId="1" xfId="16" applyFont="1" applyFill="1" applyBorder="1" applyAlignment="1">
      <alignment horizontal="left"/>
    </xf>
    <xf numFmtId="44" fontId="0" fillId="16" borderId="0" xfId="16" applyFont="1" applyFill="1" applyBorder="1" applyAlignment="1">
      <alignment/>
    </xf>
    <xf numFmtId="44" fontId="0" fillId="16" borderId="0" xfId="16" applyFont="1" applyFill="1"/>
    <xf numFmtId="44" fontId="9" fillId="5" borderId="1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44" fontId="0" fillId="5" borderId="0" xfId="0" applyNumberForma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12" fillId="0" borderId="9" xfId="0" applyFont="1" applyBorder="1"/>
    <xf numFmtId="0" fontId="58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1" fillId="0" borderId="1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3" xfId="20"/>
    <cellStyle name="40% - Accent3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65" zoomScaleNormal="65" workbookViewId="0" topLeftCell="A1">
      <selection activeCell="J25" sqref="J25"/>
    </sheetView>
  </sheetViews>
  <sheetFormatPr defaultColWidth="9.140625" defaultRowHeight="15"/>
  <cols>
    <col min="1" max="1" width="19.8515625" style="0" customWidth="1"/>
    <col min="2" max="2" width="33.57421875" style="0" customWidth="1"/>
    <col min="3" max="3" width="19.140625" style="0" customWidth="1"/>
    <col min="4" max="4" width="8.7109375" style="297" customWidth="1"/>
    <col min="7" max="7" width="17.8515625" style="0" customWidth="1"/>
    <col min="8" max="8" width="11.140625" style="0" customWidth="1"/>
    <col min="10" max="10" width="16.00390625" style="0" customWidth="1"/>
    <col min="11" max="11" width="10.00390625" style="0" customWidth="1"/>
    <col min="12" max="12" width="14.421875" style="0" customWidth="1"/>
    <col min="13" max="13" width="16.421875" style="0" customWidth="1"/>
    <col min="15" max="15" width="20.140625" style="0" customWidth="1"/>
  </cols>
  <sheetData>
    <row r="1" spans="1:15" s="104" customFormat="1" ht="21.5">
      <c r="A1" s="186"/>
      <c r="B1" s="359"/>
      <c r="C1" s="359"/>
      <c r="D1" s="359"/>
      <c r="E1" s="359"/>
      <c r="F1" s="764" t="s">
        <v>1</v>
      </c>
      <c r="G1" s="764"/>
      <c r="H1" s="359"/>
      <c r="I1" s="359" t="s">
        <v>2</v>
      </c>
      <c r="J1" s="359"/>
      <c r="K1" s="359"/>
      <c r="L1" s="359"/>
      <c r="M1" s="359"/>
      <c r="N1" s="359"/>
      <c r="O1" s="359"/>
    </row>
    <row r="2" spans="1:15" s="104" customFormat="1" ht="21.5">
      <c r="A2" s="186">
        <v>22</v>
      </c>
      <c r="B2" s="188" t="s">
        <v>3</v>
      </c>
      <c r="C2" s="189">
        <f>A4*2/5</f>
        <v>528</v>
      </c>
      <c r="D2" s="190" t="s">
        <v>4</v>
      </c>
      <c r="E2" s="359"/>
      <c r="F2" s="359">
        <v>1</v>
      </c>
      <c r="G2" s="191">
        <f>C2*0.4</f>
        <v>211.20000000000002</v>
      </c>
      <c r="H2" s="359"/>
      <c r="I2" s="359">
        <v>1</v>
      </c>
      <c r="J2" s="192">
        <f>C3*0.4</f>
        <v>105.60000000000001</v>
      </c>
      <c r="K2" s="362"/>
      <c r="L2" s="363"/>
      <c r="M2" s="192"/>
      <c r="N2" s="362"/>
      <c r="O2" s="362"/>
    </row>
    <row r="3" spans="1:15" s="104" customFormat="1" ht="21.5">
      <c r="A3" s="194">
        <v>60</v>
      </c>
      <c r="B3" s="188" t="s">
        <v>0</v>
      </c>
      <c r="C3" s="189">
        <f>A4*1/5</f>
        <v>264</v>
      </c>
      <c r="D3" s="359" t="s">
        <v>2</v>
      </c>
      <c r="E3" s="359"/>
      <c r="F3" s="359">
        <v>2</v>
      </c>
      <c r="G3" s="191">
        <f>C2*0.3</f>
        <v>158.4</v>
      </c>
      <c r="H3" s="359"/>
      <c r="I3" s="359">
        <v>2</v>
      </c>
      <c r="J3" s="191">
        <f>C3*0.3</f>
        <v>79.2</v>
      </c>
      <c r="K3" s="359"/>
      <c r="L3" s="191"/>
      <c r="M3" s="359"/>
      <c r="N3" s="359"/>
      <c r="O3" s="359"/>
    </row>
    <row r="4" spans="1:15" s="104" customFormat="1" ht="22" thickBot="1">
      <c r="A4" s="194">
        <f>SUM(A2*A3)</f>
        <v>1320</v>
      </c>
      <c r="B4" s="188" t="s">
        <v>5</v>
      </c>
      <c r="C4" s="195">
        <f>A4*2/5</f>
        <v>528</v>
      </c>
      <c r="D4" s="359" t="s">
        <v>6</v>
      </c>
      <c r="E4" s="359"/>
      <c r="F4" s="359">
        <v>3</v>
      </c>
      <c r="G4" s="191">
        <f>C2*0.2</f>
        <v>105.60000000000001</v>
      </c>
      <c r="H4" s="359"/>
      <c r="I4" s="359">
        <v>3</v>
      </c>
      <c r="J4" s="191">
        <f>C3*0.2</f>
        <v>52.800000000000004</v>
      </c>
      <c r="K4" s="359"/>
      <c r="L4" s="191"/>
      <c r="M4" s="191"/>
      <c r="N4" s="359"/>
      <c r="O4" s="359"/>
    </row>
    <row r="5" spans="1:15" s="104" customFormat="1" ht="22" thickBot="1">
      <c r="A5" s="186"/>
      <c r="B5" s="359"/>
      <c r="C5" s="191">
        <f>SUM(C2:C4)</f>
        <v>1320</v>
      </c>
      <c r="D5" s="359"/>
      <c r="E5" s="359"/>
      <c r="F5" s="359">
        <v>4</v>
      </c>
      <c r="G5" s="196">
        <f>C2*0.1</f>
        <v>52.800000000000004</v>
      </c>
      <c r="H5" s="359"/>
      <c r="I5" s="359">
        <v>4</v>
      </c>
      <c r="J5" s="196">
        <f>C3*0.1</f>
        <v>26.400000000000002</v>
      </c>
      <c r="K5" s="359"/>
      <c r="L5" s="191"/>
      <c r="M5" s="191"/>
      <c r="N5" s="359"/>
      <c r="O5" s="359"/>
    </row>
    <row r="6" spans="1:15" s="104" customFormat="1" ht="21.5">
      <c r="A6" s="186"/>
      <c r="B6" s="359"/>
      <c r="C6" s="359"/>
      <c r="D6" s="359"/>
      <c r="E6" s="359"/>
      <c r="F6" s="359"/>
      <c r="G6" s="191">
        <f>SUM(G2:G5)</f>
        <v>528</v>
      </c>
      <c r="H6" s="359"/>
      <c r="I6" s="359"/>
      <c r="J6" s="191">
        <f>SUM(J2:J5)</f>
        <v>264</v>
      </c>
      <c r="K6" s="359"/>
      <c r="L6" s="359"/>
      <c r="M6" s="359"/>
      <c r="N6" s="359"/>
      <c r="O6" s="359"/>
    </row>
    <row r="7" spans="1:15" ht="15">
      <c r="A7" s="2"/>
      <c r="B7" s="3"/>
      <c r="C7" s="3"/>
      <c r="D7" s="260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0">
      <c r="A8" s="97" t="s">
        <v>139</v>
      </c>
      <c r="B8" s="10"/>
      <c r="C8" s="10"/>
      <c r="D8" s="1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">
      <c r="A9" s="9"/>
      <c r="B9" s="10"/>
      <c r="C9" s="11"/>
      <c r="D9" s="12"/>
      <c r="E9" s="13"/>
      <c r="F9" s="12"/>
      <c r="G9" s="14"/>
      <c r="H9" s="12"/>
      <c r="I9" s="12"/>
      <c r="J9" s="12"/>
      <c r="K9" s="12"/>
      <c r="L9" s="12"/>
      <c r="M9" s="12"/>
      <c r="N9" s="15"/>
      <c r="O9" s="10"/>
    </row>
    <row r="10" spans="1:15" s="174" customFormat="1" ht="18.5">
      <c r="A10" s="237" t="s">
        <v>8</v>
      </c>
      <c r="B10" s="237" t="s">
        <v>7</v>
      </c>
      <c r="C10" s="237" t="s">
        <v>9</v>
      </c>
      <c r="D10" s="237" t="s">
        <v>10</v>
      </c>
      <c r="E10" s="238" t="s">
        <v>11</v>
      </c>
      <c r="F10" s="239" t="s">
        <v>12</v>
      </c>
      <c r="G10" s="240" t="s">
        <v>13</v>
      </c>
      <c r="H10" s="241" t="s">
        <v>14</v>
      </c>
      <c r="I10" s="239" t="s">
        <v>12</v>
      </c>
      <c r="J10" s="242" t="s">
        <v>13</v>
      </c>
      <c r="K10" s="241" t="s">
        <v>15</v>
      </c>
      <c r="L10" s="239" t="s">
        <v>12</v>
      </c>
      <c r="M10" s="242" t="s">
        <v>13</v>
      </c>
      <c r="N10" s="243" t="s">
        <v>16</v>
      </c>
      <c r="O10" s="242" t="s">
        <v>17</v>
      </c>
    </row>
    <row r="11" spans="1:15" ht="27.5" customHeight="1">
      <c r="A11" s="482" t="s">
        <v>19</v>
      </c>
      <c r="B11" s="483" t="s">
        <v>132</v>
      </c>
      <c r="C11" s="484">
        <v>130532</v>
      </c>
      <c r="D11" s="262" t="s">
        <v>138</v>
      </c>
      <c r="E11" s="262">
        <v>72</v>
      </c>
      <c r="F11" s="364">
        <v>30</v>
      </c>
      <c r="G11" s="321">
        <v>52.800000000000004</v>
      </c>
      <c r="H11" s="270">
        <v>76</v>
      </c>
      <c r="I11" s="266">
        <v>55</v>
      </c>
      <c r="J11" s="267">
        <v>92.4</v>
      </c>
      <c r="K11" s="365">
        <f aca="true" t="shared" si="0" ref="K11:K20">SUM(H11,E11)</f>
        <v>148</v>
      </c>
      <c r="L11" s="369">
        <v>60</v>
      </c>
      <c r="M11" s="367">
        <v>211.20000000000002</v>
      </c>
      <c r="N11" s="266">
        <f aca="true" t="shared" si="1" ref="N11:N20">SUM(L11,I11,F11)</f>
        <v>145</v>
      </c>
      <c r="O11" s="368">
        <f aca="true" t="shared" si="2" ref="O11:O20">SUM(M11,J11,G11)</f>
        <v>356.40000000000003</v>
      </c>
    </row>
    <row r="12" spans="1:15" ht="27.5" customHeight="1">
      <c r="A12" s="482" t="s">
        <v>20</v>
      </c>
      <c r="B12" s="483" t="s">
        <v>77</v>
      </c>
      <c r="C12" s="484">
        <v>130349</v>
      </c>
      <c r="D12" s="262" t="s">
        <v>138</v>
      </c>
      <c r="E12" s="262">
        <v>69</v>
      </c>
      <c r="F12" s="364">
        <v>20</v>
      </c>
      <c r="G12" s="268"/>
      <c r="H12" s="271">
        <v>76</v>
      </c>
      <c r="I12" s="266">
        <v>55</v>
      </c>
      <c r="J12" s="267">
        <v>92.4</v>
      </c>
      <c r="K12" s="365">
        <f t="shared" si="0"/>
        <v>145</v>
      </c>
      <c r="L12" s="366">
        <v>50</v>
      </c>
      <c r="M12" s="367">
        <v>158.4</v>
      </c>
      <c r="N12" s="266">
        <f t="shared" si="1"/>
        <v>125</v>
      </c>
      <c r="O12" s="368">
        <f t="shared" si="2"/>
        <v>250.8</v>
      </c>
    </row>
    <row r="13" spans="1:15" ht="27.5" customHeight="1">
      <c r="A13" s="482" t="s">
        <v>19</v>
      </c>
      <c r="B13" s="483" t="s">
        <v>133</v>
      </c>
      <c r="C13" s="484">
        <v>133413</v>
      </c>
      <c r="D13" s="262" t="s">
        <v>138</v>
      </c>
      <c r="E13" s="262">
        <v>68</v>
      </c>
      <c r="F13" s="364">
        <v>5</v>
      </c>
      <c r="G13" s="268"/>
      <c r="H13" s="269">
        <v>75</v>
      </c>
      <c r="I13" s="266">
        <v>40</v>
      </c>
      <c r="J13" s="268">
        <v>52.8</v>
      </c>
      <c r="K13" s="365">
        <f t="shared" si="0"/>
        <v>143</v>
      </c>
      <c r="L13" s="366">
        <v>40</v>
      </c>
      <c r="M13" s="367">
        <v>105.60000000000001</v>
      </c>
      <c r="N13" s="266">
        <f t="shared" si="1"/>
        <v>85</v>
      </c>
      <c r="O13" s="368">
        <f t="shared" si="2"/>
        <v>158.4</v>
      </c>
    </row>
    <row r="14" spans="1:15" ht="27.5" customHeight="1">
      <c r="A14" s="482" t="s">
        <v>22</v>
      </c>
      <c r="B14" s="483" t="s">
        <v>131</v>
      </c>
      <c r="C14" s="484">
        <v>132311</v>
      </c>
      <c r="D14" s="262" t="s">
        <v>138</v>
      </c>
      <c r="E14" s="262">
        <v>73</v>
      </c>
      <c r="F14" s="364">
        <v>40</v>
      </c>
      <c r="G14" s="268">
        <v>105.60000000000001</v>
      </c>
      <c r="H14" s="265">
        <v>68</v>
      </c>
      <c r="I14" s="266">
        <v>25</v>
      </c>
      <c r="J14" s="746">
        <v>13.2</v>
      </c>
      <c r="K14" s="365">
        <f t="shared" si="0"/>
        <v>141</v>
      </c>
      <c r="L14" s="369">
        <v>30</v>
      </c>
      <c r="M14" s="370">
        <v>52.800000000000004</v>
      </c>
      <c r="N14" s="266">
        <f t="shared" si="1"/>
        <v>95</v>
      </c>
      <c r="O14" s="368">
        <f t="shared" si="2"/>
        <v>171.60000000000002</v>
      </c>
    </row>
    <row r="15" spans="1:15" ht="27.5" customHeight="1">
      <c r="A15" s="482" t="s">
        <v>19</v>
      </c>
      <c r="B15" s="483" t="s">
        <v>123</v>
      </c>
      <c r="C15" s="484">
        <v>131551</v>
      </c>
      <c r="D15" s="262" t="s">
        <v>138</v>
      </c>
      <c r="E15" s="262">
        <v>76</v>
      </c>
      <c r="F15" s="364">
        <v>60</v>
      </c>
      <c r="G15" s="268">
        <v>211.20000000000002</v>
      </c>
      <c r="H15" s="269">
        <v>56</v>
      </c>
      <c r="I15" s="266"/>
      <c r="J15" s="268"/>
      <c r="K15" s="365">
        <f t="shared" si="0"/>
        <v>132</v>
      </c>
      <c r="L15" s="369">
        <v>20</v>
      </c>
      <c r="M15" s="370"/>
      <c r="N15" s="266">
        <f t="shared" si="1"/>
        <v>80</v>
      </c>
      <c r="O15" s="368">
        <f t="shared" si="2"/>
        <v>211.20000000000002</v>
      </c>
    </row>
    <row r="16" spans="1:15" ht="27.5" customHeight="1">
      <c r="A16" s="482" t="s">
        <v>21</v>
      </c>
      <c r="B16" s="483" t="s">
        <v>135</v>
      </c>
      <c r="C16" s="484">
        <v>134359</v>
      </c>
      <c r="D16" s="262" t="s">
        <v>138</v>
      </c>
      <c r="E16" s="262">
        <v>66</v>
      </c>
      <c r="F16" s="364"/>
      <c r="G16" s="268"/>
      <c r="H16" s="269">
        <v>65</v>
      </c>
      <c r="I16" s="266">
        <v>10</v>
      </c>
      <c r="J16" s="268"/>
      <c r="K16" s="365">
        <f t="shared" si="0"/>
        <v>131</v>
      </c>
      <c r="L16" s="369">
        <v>5</v>
      </c>
      <c r="M16" s="370"/>
      <c r="N16" s="266">
        <f t="shared" si="1"/>
        <v>15</v>
      </c>
      <c r="O16" s="368">
        <f t="shared" si="2"/>
        <v>0</v>
      </c>
    </row>
    <row r="17" spans="1:15" ht="27.5" customHeight="1">
      <c r="A17" s="484" t="s">
        <v>19</v>
      </c>
      <c r="B17" s="485" t="s">
        <v>137</v>
      </c>
      <c r="C17" s="484">
        <v>133668</v>
      </c>
      <c r="D17" s="262"/>
      <c r="E17" s="262">
        <v>63</v>
      </c>
      <c r="F17" s="364"/>
      <c r="G17" s="268"/>
      <c r="H17" s="269">
        <v>68</v>
      </c>
      <c r="I17" s="266">
        <v>25</v>
      </c>
      <c r="J17" s="268">
        <v>13.2</v>
      </c>
      <c r="K17" s="365">
        <f t="shared" si="0"/>
        <v>131</v>
      </c>
      <c r="L17" s="369">
        <v>5</v>
      </c>
      <c r="M17" s="370"/>
      <c r="N17" s="266">
        <f t="shared" si="1"/>
        <v>30</v>
      </c>
      <c r="O17" s="368">
        <f t="shared" si="2"/>
        <v>13.2</v>
      </c>
    </row>
    <row r="18" spans="1:15" ht="27.5" customHeight="1">
      <c r="A18" s="482" t="s">
        <v>26</v>
      </c>
      <c r="B18" s="483" t="s">
        <v>136</v>
      </c>
      <c r="C18" s="484">
        <v>136098</v>
      </c>
      <c r="D18" s="262" t="s">
        <v>138</v>
      </c>
      <c r="E18" s="262">
        <v>65</v>
      </c>
      <c r="F18" s="364"/>
      <c r="G18" s="268"/>
      <c r="H18" s="270">
        <v>60</v>
      </c>
      <c r="I18" s="266"/>
      <c r="J18" s="321"/>
      <c r="K18" s="365">
        <f t="shared" si="0"/>
        <v>125</v>
      </c>
      <c r="L18" s="366"/>
      <c r="M18" s="367"/>
      <c r="N18" s="266">
        <f t="shared" si="1"/>
        <v>0</v>
      </c>
      <c r="O18" s="368">
        <f t="shared" si="2"/>
        <v>0</v>
      </c>
    </row>
    <row r="19" spans="1:15" ht="27.5" customHeight="1">
      <c r="A19" s="482" t="s">
        <v>19</v>
      </c>
      <c r="B19" s="483" t="s">
        <v>130</v>
      </c>
      <c r="C19" s="484">
        <v>134091</v>
      </c>
      <c r="D19" s="262" t="s">
        <v>138</v>
      </c>
      <c r="E19" s="262">
        <v>74</v>
      </c>
      <c r="F19" s="364">
        <v>50</v>
      </c>
      <c r="G19" s="321">
        <v>158.4</v>
      </c>
      <c r="H19" s="265">
        <v>0</v>
      </c>
      <c r="I19" s="266"/>
      <c r="J19" s="267"/>
      <c r="K19" s="365">
        <f t="shared" si="0"/>
        <v>74</v>
      </c>
      <c r="L19" s="369"/>
      <c r="M19" s="367"/>
      <c r="N19" s="266">
        <f t="shared" si="1"/>
        <v>50</v>
      </c>
      <c r="O19" s="368">
        <f t="shared" si="2"/>
        <v>158.4</v>
      </c>
    </row>
    <row r="20" spans="1:15" ht="27.5" customHeight="1">
      <c r="A20" s="482" t="s">
        <v>50</v>
      </c>
      <c r="B20" s="483" t="s">
        <v>134</v>
      </c>
      <c r="C20" s="484">
        <v>135940</v>
      </c>
      <c r="D20" s="262" t="s">
        <v>138</v>
      </c>
      <c r="E20" s="262">
        <v>68</v>
      </c>
      <c r="F20" s="364">
        <v>5</v>
      </c>
      <c r="G20" s="321"/>
      <c r="H20" s="265">
        <v>0</v>
      </c>
      <c r="I20" s="266"/>
      <c r="J20" s="267"/>
      <c r="K20" s="365">
        <f t="shared" si="0"/>
        <v>68</v>
      </c>
      <c r="L20" s="369"/>
      <c r="M20" s="367"/>
      <c r="N20" s="266">
        <f t="shared" si="1"/>
        <v>5</v>
      </c>
      <c r="O20" s="368">
        <f t="shared" si="2"/>
        <v>0</v>
      </c>
    </row>
    <row r="21" spans="1:15" ht="27.5" customHeight="1">
      <c r="A21" s="351"/>
      <c r="B21" s="351"/>
      <c r="C21" s="391"/>
      <c r="D21" s="183"/>
      <c r="E21" s="183"/>
      <c r="F21" s="272"/>
      <c r="G21" s="268"/>
      <c r="H21" s="265"/>
      <c r="I21" s="266"/>
      <c r="J21" s="268"/>
      <c r="K21" s="365">
        <f aca="true" t="shared" si="3" ref="K21">SUM(H21,E21)</f>
        <v>0</v>
      </c>
      <c r="L21" s="369"/>
      <c r="M21" s="370"/>
      <c r="N21" s="266">
        <f aca="true" t="shared" si="4" ref="N21:N22">SUM(L21,I21,F21)</f>
        <v>0</v>
      </c>
      <c r="O21" s="368">
        <f aca="true" t="shared" si="5" ref="O21:O22">SUM(M21,J21,G21)</f>
        <v>0</v>
      </c>
    </row>
    <row r="22" spans="1:15" ht="27.5" customHeight="1">
      <c r="A22" s="245"/>
      <c r="B22" s="246"/>
      <c r="C22" s="389"/>
      <c r="D22" s="183"/>
      <c r="E22" s="371"/>
      <c r="F22" s="272"/>
      <c r="G22" s="268"/>
      <c r="H22" s="269"/>
      <c r="I22" s="266"/>
      <c r="J22" s="268"/>
      <c r="K22" s="365"/>
      <c r="L22" s="369"/>
      <c r="M22" s="370"/>
      <c r="N22" s="266">
        <f t="shared" si="4"/>
        <v>0</v>
      </c>
      <c r="O22" s="368">
        <f t="shared" si="5"/>
        <v>0</v>
      </c>
    </row>
    <row r="23" spans="4:15" s="219" customFormat="1" ht="31" customHeight="1">
      <c r="D23" s="320"/>
      <c r="F23" s="219">
        <f>SUM(F11:F20)</f>
        <v>210</v>
      </c>
      <c r="G23" s="478">
        <f aca="true" t="shared" si="6" ref="G23:N23">SUM(G11:G22)</f>
        <v>528</v>
      </c>
      <c r="I23" s="219">
        <f t="shared" si="6"/>
        <v>210</v>
      </c>
      <c r="J23" s="478">
        <f t="shared" si="6"/>
        <v>264</v>
      </c>
      <c r="L23" s="293">
        <f t="shared" si="6"/>
        <v>210</v>
      </c>
      <c r="M23" s="478">
        <f>SUM(M11:M22)</f>
        <v>528</v>
      </c>
      <c r="N23" s="219">
        <f t="shared" si="6"/>
        <v>630</v>
      </c>
      <c r="O23" s="244">
        <f>SUM(O11:O22)</f>
        <v>1320.0000000000002</v>
      </c>
    </row>
    <row r="24" spans="4:15" ht="31" customHeight="1">
      <c r="D24" s="258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</row>
    <row r="25" spans="1:3" ht="31" customHeight="1">
      <c r="A25" s="108" t="s">
        <v>57</v>
      </c>
      <c r="B25" s="108" t="s">
        <v>58</v>
      </c>
      <c r="C25" s="108" t="s">
        <v>59</v>
      </c>
    </row>
    <row r="26" spans="1:3" ht="26" customHeight="1">
      <c r="A26" s="482" t="s">
        <v>19</v>
      </c>
      <c r="B26" s="483" t="s">
        <v>123</v>
      </c>
      <c r="C26" s="351">
        <v>80</v>
      </c>
    </row>
    <row r="27" spans="1:3" ht="26" customHeight="1">
      <c r="A27" s="482" t="s">
        <v>19</v>
      </c>
      <c r="B27" s="483" t="s">
        <v>130</v>
      </c>
      <c r="C27" s="351">
        <v>50</v>
      </c>
    </row>
    <row r="28" spans="1:3" ht="26" customHeight="1">
      <c r="A28" s="482" t="s">
        <v>22</v>
      </c>
      <c r="B28" s="483" t="s">
        <v>131</v>
      </c>
      <c r="C28" s="351">
        <v>95</v>
      </c>
    </row>
    <row r="29" spans="1:3" ht="26" customHeight="1">
      <c r="A29" s="482" t="s">
        <v>19</v>
      </c>
      <c r="B29" s="483" t="s">
        <v>132</v>
      </c>
      <c r="C29" s="351">
        <v>145</v>
      </c>
    </row>
    <row r="30" spans="1:3" ht="26" customHeight="1">
      <c r="A30" s="482" t="s">
        <v>20</v>
      </c>
      <c r="B30" s="483" t="s">
        <v>77</v>
      </c>
      <c r="C30" s="351">
        <v>125</v>
      </c>
    </row>
    <row r="31" spans="1:3" ht="26" customHeight="1">
      <c r="A31" s="482" t="s">
        <v>19</v>
      </c>
      <c r="B31" s="483" t="s">
        <v>133</v>
      </c>
      <c r="C31" s="351">
        <v>85</v>
      </c>
    </row>
    <row r="32" spans="1:3" ht="26" customHeight="1">
      <c r="A32" s="482" t="s">
        <v>50</v>
      </c>
      <c r="B32" s="483" t="s">
        <v>134</v>
      </c>
      <c r="C32" s="351">
        <v>5</v>
      </c>
    </row>
    <row r="33" spans="1:3" ht="26" customHeight="1">
      <c r="A33" s="482" t="s">
        <v>21</v>
      </c>
      <c r="B33" s="483" t="s">
        <v>135</v>
      </c>
      <c r="C33" s="351">
        <v>15</v>
      </c>
    </row>
    <row r="34" spans="1:3" ht="26" customHeight="1">
      <c r="A34" s="482" t="s">
        <v>26</v>
      </c>
      <c r="B34" s="483" t="s">
        <v>136</v>
      </c>
      <c r="C34" s="351">
        <v>0</v>
      </c>
    </row>
    <row r="35" spans="1:3" ht="26" customHeight="1">
      <c r="A35" s="351"/>
      <c r="B35" s="351"/>
      <c r="C35" s="351"/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5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9"/>
  <sheetViews>
    <sheetView workbookViewId="0" topLeftCell="A1">
      <selection activeCell="I18" sqref="I18"/>
    </sheetView>
  </sheetViews>
  <sheetFormatPr defaultColWidth="9.140625" defaultRowHeight="19.5" customHeight="1"/>
  <cols>
    <col min="1" max="1" width="10.140625" style="0" customWidth="1"/>
    <col min="2" max="2" width="27.140625" style="0" customWidth="1"/>
    <col min="4" max="4" width="8.7109375" style="95" customWidth="1"/>
    <col min="6" max="6" width="8.7109375" style="95" customWidth="1"/>
    <col min="8" max="8" width="8.7109375" style="95" customWidth="1"/>
    <col min="9" max="9" width="10.8515625" style="0" customWidth="1"/>
    <col min="10" max="10" width="8.7109375" style="29" customWidth="1"/>
    <col min="11" max="11" width="23.7109375" style="0" customWidth="1"/>
    <col min="12" max="12" width="16.7109375" style="0" customWidth="1"/>
  </cols>
  <sheetData>
    <row r="1" spans="1:12" ht="20" customHeight="1">
      <c r="A1" s="71" t="s">
        <v>30</v>
      </c>
      <c r="B1" s="61"/>
      <c r="C1" s="72"/>
      <c r="D1" s="92"/>
      <c r="E1" s="72"/>
      <c r="F1" s="92"/>
      <c r="G1" s="72"/>
      <c r="H1" s="92"/>
      <c r="I1" s="73"/>
      <c r="J1" s="53"/>
      <c r="K1" s="771" t="s">
        <v>306</v>
      </c>
      <c r="L1" s="771"/>
    </row>
    <row r="2" spans="1:12" ht="20" customHeight="1">
      <c r="A2" s="50"/>
      <c r="B2" s="50"/>
      <c r="C2" s="74"/>
      <c r="D2" s="92"/>
      <c r="E2" s="74"/>
      <c r="F2" s="92"/>
      <c r="G2" s="74"/>
      <c r="H2" s="92"/>
      <c r="I2" s="74"/>
      <c r="K2" s="56" t="s">
        <v>33</v>
      </c>
      <c r="L2" s="56">
        <f>I10</f>
        <v>195</v>
      </c>
    </row>
    <row r="3" spans="1:12" ht="20" customHeight="1">
      <c r="A3" s="75" t="s">
        <v>33</v>
      </c>
      <c r="B3" s="57" t="s">
        <v>7</v>
      </c>
      <c r="C3" s="343" t="s">
        <v>52</v>
      </c>
      <c r="D3" s="93" t="s">
        <v>51</v>
      </c>
      <c r="E3" s="341" t="s">
        <v>53</v>
      </c>
      <c r="F3" s="340" t="s">
        <v>70</v>
      </c>
      <c r="G3" s="339" t="s">
        <v>54</v>
      </c>
      <c r="H3" s="338" t="s">
        <v>34</v>
      </c>
      <c r="I3" s="76" t="s">
        <v>16</v>
      </c>
      <c r="K3" s="56" t="s">
        <v>35</v>
      </c>
      <c r="L3" s="56">
        <f>I18</f>
        <v>300</v>
      </c>
    </row>
    <row r="4" spans="1:12" ht="20" customHeight="1">
      <c r="A4" s="64" t="s">
        <v>62</v>
      </c>
      <c r="B4" s="481" t="s">
        <v>166</v>
      </c>
      <c r="C4" s="556"/>
      <c r="D4" s="557"/>
      <c r="E4" s="558"/>
      <c r="F4" s="559"/>
      <c r="G4" s="560">
        <f>SW!C32</f>
        <v>0</v>
      </c>
      <c r="H4" s="561"/>
      <c r="I4" s="73">
        <f>SUM(C4:H4)</f>
        <v>0</v>
      </c>
      <c r="K4" s="56" t="s">
        <v>29</v>
      </c>
      <c r="L4" s="56">
        <f>I26</f>
        <v>145</v>
      </c>
    </row>
    <row r="5" spans="1:12" ht="20" customHeight="1">
      <c r="A5" s="64" t="s">
        <v>62</v>
      </c>
      <c r="B5" s="481" t="s">
        <v>167</v>
      </c>
      <c r="C5" s="563"/>
      <c r="D5" s="557"/>
      <c r="E5" s="558"/>
      <c r="F5" s="564"/>
      <c r="G5" s="560"/>
      <c r="H5" s="565"/>
      <c r="I5" s="73">
        <f aca="true" t="shared" si="0" ref="I5:I9">SUM(C5:H5)</f>
        <v>0</v>
      </c>
      <c r="K5" s="56" t="s">
        <v>26</v>
      </c>
      <c r="L5" s="56">
        <f>I34</f>
        <v>20</v>
      </c>
    </row>
    <row r="6" spans="1:12" ht="20" customHeight="1">
      <c r="A6" s="64" t="s">
        <v>62</v>
      </c>
      <c r="B6" s="480" t="s">
        <v>168</v>
      </c>
      <c r="C6" s="563"/>
      <c r="D6" s="557"/>
      <c r="E6" s="558"/>
      <c r="F6" s="564"/>
      <c r="G6" s="560"/>
      <c r="H6" s="565"/>
      <c r="I6" s="73">
        <f t="shared" si="0"/>
        <v>0</v>
      </c>
      <c r="K6" s="56" t="s">
        <v>36</v>
      </c>
      <c r="L6" s="56">
        <f>I42</f>
        <v>40</v>
      </c>
    </row>
    <row r="7" spans="1:12" ht="20" customHeight="1">
      <c r="A7" s="64" t="s">
        <v>62</v>
      </c>
      <c r="B7" s="480" t="s">
        <v>169</v>
      </c>
      <c r="C7" s="563"/>
      <c r="D7" s="557"/>
      <c r="E7" s="558"/>
      <c r="F7" s="564"/>
      <c r="G7" s="560"/>
      <c r="H7" s="565">
        <f>TR!C30</f>
        <v>115</v>
      </c>
      <c r="I7" s="73">
        <f t="shared" si="0"/>
        <v>115</v>
      </c>
      <c r="K7" s="56" t="s">
        <v>24</v>
      </c>
      <c r="L7" s="56">
        <f>I58</f>
        <v>230</v>
      </c>
    </row>
    <row r="8" spans="1:12" ht="20" customHeight="1">
      <c r="A8" s="64" t="s">
        <v>62</v>
      </c>
      <c r="B8" s="480" t="s">
        <v>170</v>
      </c>
      <c r="C8" s="556"/>
      <c r="D8" s="557"/>
      <c r="E8" s="558"/>
      <c r="F8" s="559"/>
      <c r="G8" s="560"/>
      <c r="H8" s="561"/>
      <c r="I8" s="73">
        <f t="shared" si="0"/>
        <v>0</v>
      </c>
      <c r="J8" s="52"/>
      <c r="K8" s="56" t="s">
        <v>60</v>
      </c>
      <c r="L8" s="56">
        <f>I50</f>
        <v>265</v>
      </c>
    </row>
    <row r="9" spans="1:12" ht="20" customHeight="1">
      <c r="A9" s="64" t="s">
        <v>62</v>
      </c>
      <c r="B9" s="480" t="s">
        <v>165</v>
      </c>
      <c r="C9" s="556"/>
      <c r="D9" s="557"/>
      <c r="E9" s="558"/>
      <c r="F9" s="559">
        <f>TD!C30</f>
        <v>80</v>
      </c>
      <c r="G9" s="560"/>
      <c r="H9" s="561"/>
      <c r="I9" s="73">
        <f t="shared" si="0"/>
        <v>80</v>
      </c>
      <c r="K9" s="56" t="s">
        <v>37</v>
      </c>
      <c r="L9" s="56">
        <f>I66</f>
        <v>360</v>
      </c>
    </row>
    <row r="10" spans="1:12" ht="20" customHeight="1">
      <c r="A10" s="77"/>
      <c r="B10" s="50"/>
      <c r="C10" s="74"/>
      <c r="D10" s="92"/>
      <c r="E10" s="74"/>
      <c r="F10" s="92"/>
      <c r="G10" s="74"/>
      <c r="H10" s="92"/>
      <c r="I10" s="78">
        <f>SUM(I4:I9)</f>
        <v>195</v>
      </c>
      <c r="K10" s="56" t="s">
        <v>38</v>
      </c>
      <c r="L10" s="56">
        <f>I74</f>
        <v>75</v>
      </c>
    </row>
    <row r="11" spans="1:12" ht="20" customHeight="1">
      <c r="A11" s="79" t="s">
        <v>22</v>
      </c>
      <c r="B11" s="57" t="s">
        <v>7</v>
      </c>
      <c r="C11" s="343" t="s">
        <v>52</v>
      </c>
      <c r="D11" s="93" t="s">
        <v>51</v>
      </c>
      <c r="E11" s="341" t="s">
        <v>53</v>
      </c>
      <c r="F11" s="340" t="s">
        <v>70</v>
      </c>
      <c r="G11" s="339" t="s">
        <v>54</v>
      </c>
      <c r="H11" s="338" t="s">
        <v>34</v>
      </c>
      <c r="I11" s="76" t="s">
        <v>16</v>
      </c>
      <c r="K11" s="56" t="s">
        <v>39</v>
      </c>
      <c r="L11" s="56">
        <f>I90</f>
        <v>80</v>
      </c>
    </row>
    <row r="12" spans="1:12" ht="20" customHeight="1">
      <c r="A12" s="64" t="s">
        <v>22</v>
      </c>
      <c r="B12" s="480" t="s">
        <v>174</v>
      </c>
      <c r="C12" s="556"/>
      <c r="D12" s="557"/>
      <c r="E12" s="558"/>
      <c r="F12" s="559"/>
      <c r="G12" s="560"/>
      <c r="H12" s="561"/>
      <c r="I12" s="76">
        <f>SUM(C12:H12)</f>
        <v>0</v>
      </c>
      <c r="K12" s="56" t="s">
        <v>40</v>
      </c>
      <c r="L12" s="56">
        <f>I82</f>
        <v>0</v>
      </c>
    </row>
    <row r="13" spans="1:12" ht="20" customHeight="1">
      <c r="A13" s="64" t="s">
        <v>22</v>
      </c>
      <c r="B13" s="480" t="s">
        <v>100</v>
      </c>
      <c r="C13" s="556"/>
      <c r="D13" s="557"/>
      <c r="E13" s="558"/>
      <c r="F13" s="559"/>
      <c r="G13" s="560">
        <f>SW!C31</f>
        <v>15</v>
      </c>
      <c r="H13" s="561"/>
      <c r="I13" s="76">
        <f aca="true" t="shared" si="1" ref="I13:I17">SUM(C13:H13)</f>
        <v>15</v>
      </c>
      <c r="K13" s="56" t="s">
        <v>41</v>
      </c>
      <c r="L13" s="81">
        <f>I98</f>
        <v>325</v>
      </c>
    </row>
    <row r="14" spans="1:12" ht="20" customHeight="1">
      <c r="A14" s="64" t="s">
        <v>22</v>
      </c>
      <c r="B14" s="480" t="s">
        <v>131</v>
      </c>
      <c r="C14" s="556"/>
      <c r="D14" s="557">
        <f>'BB'!C28</f>
        <v>95</v>
      </c>
      <c r="E14" s="558"/>
      <c r="F14" s="559"/>
      <c r="G14" s="560"/>
      <c r="H14" s="561"/>
      <c r="I14" s="76">
        <f t="shared" si="1"/>
        <v>95</v>
      </c>
      <c r="K14" s="56" t="s">
        <v>42</v>
      </c>
      <c r="L14" s="56">
        <f>I106</f>
        <v>100</v>
      </c>
    </row>
    <row r="15" spans="1:12" ht="20" customHeight="1">
      <c r="A15" s="64" t="s">
        <v>22</v>
      </c>
      <c r="B15" s="480" t="s">
        <v>148</v>
      </c>
      <c r="C15" s="556">
        <f>SB!C26</f>
        <v>90</v>
      </c>
      <c r="D15" s="557"/>
      <c r="E15" s="558">
        <f>'BR'!C25</f>
        <v>100</v>
      </c>
      <c r="F15" s="559"/>
      <c r="G15" s="560"/>
      <c r="H15" s="561"/>
      <c r="I15" s="76">
        <f t="shared" si="1"/>
        <v>190</v>
      </c>
      <c r="K15" s="56" t="s">
        <v>43</v>
      </c>
      <c r="L15" s="56">
        <f>I114</f>
        <v>0</v>
      </c>
    </row>
    <row r="16" spans="1:12" ht="20" customHeight="1">
      <c r="A16" s="64" t="s">
        <v>22</v>
      </c>
      <c r="B16" s="80" t="s">
        <v>307</v>
      </c>
      <c r="C16" s="344"/>
      <c r="D16" s="345"/>
      <c r="E16" s="346"/>
      <c r="F16" s="347"/>
      <c r="G16" s="348"/>
      <c r="H16" s="330"/>
      <c r="I16" s="76">
        <f t="shared" si="1"/>
        <v>0</v>
      </c>
      <c r="K16" s="56" t="s">
        <v>44</v>
      </c>
      <c r="L16" s="56">
        <f>I122</f>
        <v>275</v>
      </c>
    </row>
    <row r="17" spans="1:12" ht="20" customHeight="1">
      <c r="A17" s="64" t="s">
        <v>22</v>
      </c>
      <c r="B17" s="80"/>
      <c r="C17" s="344"/>
      <c r="D17" s="345"/>
      <c r="E17" s="346"/>
      <c r="F17" s="347"/>
      <c r="G17" s="348"/>
      <c r="H17" s="330"/>
      <c r="I17" s="76">
        <f t="shared" si="1"/>
        <v>0</v>
      </c>
      <c r="K17" s="56" t="s">
        <v>50</v>
      </c>
      <c r="L17" s="56">
        <f>I138</f>
        <v>180</v>
      </c>
    </row>
    <row r="18" spans="1:12" ht="20" customHeight="1">
      <c r="A18" s="82"/>
      <c r="B18" s="54"/>
      <c r="C18" s="74"/>
      <c r="D18" s="92"/>
      <c r="E18" s="74"/>
      <c r="F18" s="92"/>
      <c r="G18" s="74"/>
      <c r="H18" s="92"/>
      <c r="I18" s="83">
        <f>SUM(I12:I17)</f>
        <v>300</v>
      </c>
      <c r="K18" s="56" t="s">
        <v>49</v>
      </c>
      <c r="L18" s="56">
        <f>I130</f>
        <v>0</v>
      </c>
    </row>
    <row r="19" spans="1:12" ht="20" customHeight="1">
      <c r="A19" s="79" t="s">
        <v>29</v>
      </c>
      <c r="B19" s="57" t="s">
        <v>7</v>
      </c>
      <c r="C19" s="343" t="s">
        <v>52</v>
      </c>
      <c r="D19" s="93" t="s">
        <v>51</v>
      </c>
      <c r="E19" s="341" t="s">
        <v>53</v>
      </c>
      <c r="F19" s="340" t="s">
        <v>70</v>
      </c>
      <c r="G19" s="339" t="s">
        <v>54</v>
      </c>
      <c r="H19" s="338" t="s">
        <v>34</v>
      </c>
      <c r="I19" s="76" t="s">
        <v>16</v>
      </c>
      <c r="K19" s="84"/>
      <c r="L19" s="52"/>
    </row>
    <row r="20" spans="1:12" ht="20" customHeight="1">
      <c r="A20" s="64" t="s">
        <v>29</v>
      </c>
      <c r="B20" s="480" t="s">
        <v>71</v>
      </c>
      <c r="C20" s="556"/>
      <c r="D20" s="557"/>
      <c r="E20" s="558"/>
      <c r="F20" s="559"/>
      <c r="G20" s="560">
        <f>SW!C27</f>
        <v>55</v>
      </c>
      <c r="H20" s="561"/>
      <c r="I20" s="73">
        <f>SUM(C20:H20)</f>
        <v>55</v>
      </c>
      <c r="K20" s="84"/>
      <c r="L20" s="52"/>
    </row>
    <row r="21" spans="1:12" ht="20" customHeight="1">
      <c r="A21" s="64" t="s">
        <v>29</v>
      </c>
      <c r="B21" s="480" t="s">
        <v>177</v>
      </c>
      <c r="C21" s="556"/>
      <c r="D21" s="557"/>
      <c r="E21" s="558"/>
      <c r="F21" s="559"/>
      <c r="G21" s="560"/>
      <c r="H21" s="561"/>
      <c r="I21" s="73">
        <f aca="true" t="shared" si="2" ref="I21:I25">SUM(C21:H21)</f>
        <v>0</v>
      </c>
      <c r="K21" s="84"/>
      <c r="L21" s="52"/>
    </row>
    <row r="22" spans="1:12" ht="20" customHeight="1">
      <c r="A22" s="64" t="s">
        <v>29</v>
      </c>
      <c r="B22" s="480" t="s">
        <v>178</v>
      </c>
      <c r="C22" s="556"/>
      <c r="D22" s="557"/>
      <c r="E22" s="558"/>
      <c r="F22" s="559"/>
      <c r="G22" s="560"/>
      <c r="H22" s="561"/>
      <c r="I22" s="73">
        <f t="shared" si="2"/>
        <v>0</v>
      </c>
      <c r="K22" s="84"/>
      <c r="L22" s="52"/>
    </row>
    <row r="23" spans="1:12" ht="20" customHeight="1">
      <c r="A23" s="64" t="s">
        <v>29</v>
      </c>
      <c r="B23" s="480" t="s">
        <v>179</v>
      </c>
      <c r="C23" s="556"/>
      <c r="D23" s="557"/>
      <c r="E23" s="558"/>
      <c r="F23" s="559"/>
      <c r="G23" s="560"/>
      <c r="H23" s="561"/>
      <c r="I23" s="73">
        <f t="shared" si="2"/>
        <v>0</v>
      </c>
      <c r="K23" s="84"/>
      <c r="L23" s="52"/>
    </row>
    <row r="24" spans="1:12" ht="20" customHeight="1">
      <c r="A24" s="64" t="s">
        <v>29</v>
      </c>
      <c r="B24" s="480" t="s">
        <v>180</v>
      </c>
      <c r="C24" s="556"/>
      <c r="D24" s="557"/>
      <c r="E24" s="558"/>
      <c r="F24" s="559"/>
      <c r="G24" s="560">
        <f>SW!C30</f>
        <v>90</v>
      </c>
      <c r="H24" s="561"/>
      <c r="I24" s="73">
        <f t="shared" si="2"/>
        <v>90</v>
      </c>
      <c r="K24" s="84"/>
      <c r="L24" s="52"/>
    </row>
    <row r="25" spans="1:12" ht="20" customHeight="1">
      <c r="A25" s="64" t="s">
        <v>29</v>
      </c>
      <c r="B25" s="480" t="s">
        <v>181</v>
      </c>
      <c r="C25" s="556"/>
      <c r="D25" s="557"/>
      <c r="E25" s="558"/>
      <c r="F25" s="559"/>
      <c r="G25" s="560"/>
      <c r="H25" s="561"/>
      <c r="I25" s="73">
        <f t="shared" si="2"/>
        <v>0</v>
      </c>
      <c r="K25" s="84"/>
      <c r="L25" s="52"/>
    </row>
    <row r="26" spans="1:12" ht="20" customHeight="1">
      <c r="A26" s="82"/>
      <c r="B26" s="54"/>
      <c r="C26" s="74"/>
      <c r="D26" s="92"/>
      <c r="E26" s="74"/>
      <c r="F26" s="92"/>
      <c r="G26" s="74"/>
      <c r="H26" s="92"/>
      <c r="I26" s="83">
        <f>SUM(I20:I25)</f>
        <v>145</v>
      </c>
      <c r="K26" s="84"/>
      <c r="L26" s="52"/>
    </row>
    <row r="27" spans="1:12" ht="20" customHeight="1">
      <c r="A27" s="79" t="s">
        <v>26</v>
      </c>
      <c r="B27" s="57" t="s">
        <v>7</v>
      </c>
      <c r="C27" s="343" t="s">
        <v>52</v>
      </c>
      <c r="D27" s="93" t="s">
        <v>51</v>
      </c>
      <c r="E27" s="341" t="s">
        <v>53</v>
      </c>
      <c r="F27" s="340" t="s">
        <v>70</v>
      </c>
      <c r="G27" s="339" t="s">
        <v>54</v>
      </c>
      <c r="H27" s="338" t="s">
        <v>34</v>
      </c>
      <c r="I27" s="76" t="s">
        <v>16</v>
      </c>
      <c r="K27" s="84"/>
      <c r="L27" s="52"/>
    </row>
    <row r="28" spans="1:12" ht="20" customHeight="1">
      <c r="A28" s="64" t="s">
        <v>26</v>
      </c>
      <c r="B28" s="480" t="s">
        <v>185</v>
      </c>
      <c r="C28" s="556"/>
      <c r="D28" s="557"/>
      <c r="E28" s="558"/>
      <c r="F28" s="559"/>
      <c r="G28" s="560">
        <f>SW!C34</f>
        <v>20</v>
      </c>
      <c r="H28" s="561"/>
      <c r="I28" s="73">
        <f>SUM(C28:H28)</f>
        <v>20</v>
      </c>
      <c r="K28" s="84"/>
      <c r="L28" s="52"/>
    </row>
    <row r="29" spans="1:12" ht="20" customHeight="1">
      <c r="A29" s="64" t="s">
        <v>26</v>
      </c>
      <c r="B29" s="480" t="s">
        <v>186</v>
      </c>
      <c r="C29" s="556"/>
      <c r="D29" s="557"/>
      <c r="E29" s="558"/>
      <c r="F29" s="559"/>
      <c r="G29" s="560"/>
      <c r="H29" s="561"/>
      <c r="I29" s="73">
        <f aca="true" t="shared" si="3" ref="I29:I33">SUM(C29:H29)</f>
        <v>0</v>
      </c>
      <c r="K29" s="84"/>
      <c r="L29" s="52"/>
    </row>
    <row r="30" spans="1:12" ht="20" customHeight="1">
      <c r="A30" s="64" t="s">
        <v>26</v>
      </c>
      <c r="B30" s="480" t="s">
        <v>187</v>
      </c>
      <c r="C30" s="556"/>
      <c r="D30" s="557"/>
      <c r="E30" s="558"/>
      <c r="F30" s="559"/>
      <c r="G30" s="560"/>
      <c r="H30" s="561"/>
      <c r="I30" s="73">
        <f t="shared" si="3"/>
        <v>0</v>
      </c>
      <c r="K30" s="84"/>
      <c r="L30" s="52"/>
    </row>
    <row r="31" spans="1:12" ht="20" customHeight="1">
      <c r="A31" s="64" t="s">
        <v>26</v>
      </c>
      <c r="B31" s="480" t="s">
        <v>188</v>
      </c>
      <c r="C31" s="556"/>
      <c r="D31" s="557"/>
      <c r="E31" s="558"/>
      <c r="F31" s="559"/>
      <c r="G31" s="560"/>
      <c r="H31" s="561"/>
      <c r="I31" s="73">
        <f t="shared" si="3"/>
        <v>0</v>
      </c>
      <c r="K31" s="84"/>
      <c r="L31" s="52"/>
    </row>
    <row r="32" spans="1:12" ht="20" customHeight="1">
      <c r="A32" s="64" t="s">
        <v>26</v>
      </c>
      <c r="B32" s="480" t="s">
        <v>189</v>
      </c>
      <c r="C32" s="556"/>
      <c r="D32" s="557"/>
      <c r="E32" s="558"/>
      <c r="F32" s="559"/>
      <c r="G32" s="560"/>
      <c r="H32" s="561"/>
      <c r="I32" s="73">
        <f t="shared" si="3"/>
        <v>0</v>
      </c>
      <c r="K32" s="84"/>
      <c r="L32" s="52"/>
    </row>
    <row r="33" spans="1:12" ht="20" customHeight="1">
      <c r="A33" s="64" t="s">
        <v>26</v>
      </c>
      <c r="B33" s="480" t="s">
        <v>136</v>
      </c>
      <c r="C33" s="563"/>
      <c r="D33" s="557">
        <f>'BB'!C34</f>
        <v>0</v>
      </c>
      <c r="E33" s="558"/>
      <c r="F33" s="564"/>
      <c r="G33" s="560"/>
      <c r="H33" s="565"/>
      <c r="I33" s="73">
        <f t="shared" si="3"/>
        <v>0</v>
      </c>
      <c r="K33" s="84"/>
      <c r="L33" s="52"/>
    </row>
    <row r="34" spans="1:12" ht="20" customHeight="1">
      <c r="A34" s="82"/>
      <c r="B34" s="54"/>
      <c r="C34" s="74"/>
      <c r="D34" s="92"/>
      <c r="E34" s="74"/>
      <c r="F34" s="92"/>
      <c r="G34" s="74"/>
      <c r="H34" s="92"/>
      <c r="I34" s="78">
        <f>SUM(I28:I32)</f>
        <v>20</v>
      </c>
      <c r="K34" s="84"/>
      <c r="L34" s="52"/>
    </row>
    <row r="35" spans="1:12" ht="20" customHeight="1">
      <c r="A35" s="79" t="s">
        <v>55</v>
      </c>
      <c r="B35" s="57" t="s">
        <v>7</v>
      </c>
      <c r="C35" s="343" t="s">
        <v>52</v>
      </c>
      <c r="D35" s="93" t="s">
        <v>51</v>
      </c>
      <c r="E35" s="341"/>
      <c r="F35" s="340" t="s">
        <v>70</v>
      </c>
      <c r="G35" s="339" t="s">
        <v>54</v>
      </c>
      <c r="H35" s="338" t="s">
        <v>34</v>
      </c>
      <c r="I35" s="76" t="s">
        <v>16</v>
      </c>
      <c r="K35" s="84"/>
      <c r="L35" s="52"/>
    </row>
    <row r="36" spans="1:12" ht="20" customHeight="1">
      <c r="A36" s="85" t="s">
        <v>36</v>
      </c>
      <c r="B36" s="480" t="s">
        <v>193</v>
      </c>
      <c r="C36" s="563"/>
      <c r="D36" s="557"/>
      <c r="E36" s="558"/>
      <c r="F36" s="564"/>
      <c r="G36" s="560">
        <f>SW!C28</f>
        <v>40</v>
      </c>
      <c r="H36" s="565"/>
      <c r="I36" s="76">
        <f>SUM(C36:H36)</f>
        <v>40</v>
      </c>
      <c r="K36" s="84"/>
      <c r="L36" s="52"/>
    </row>
    <row r="37" spans="1:12" ht="20" customHeight="1">
      <c r="A37" s="85" t="s">
        <v>36</v>
      </c>
      <c r="B37" s="480" t="s">
        <v>63</v>
      </c>
      <c r="C37" s="563"/>
      <c r="D37" s="557"/>
      <c r="E37" s="558"/>
      <c r="F37" s="564"/>
      <c r="G37" s="560"/>
      <c r="H37" s="565"/>
      <c r="I37" s="76">
        <f aca="true" t="shared" si="4" ref="I37:I41">SUM(C37:H37)</f>
        <v>0</v>
      </c>
      <c r="K37" s="84"/>
      <c r="L37" s="52"/>
    </row>
    <row r="38" spans="1:12" ht="20" customHeight="1">
      <c r="A38" s="86" t="s">
        <v>36</v>
      </c>
      <c r="B38" s="480" t="s">
        <v>194</v>
      </c>
      <c r="C38" s="563"/>
      <c r="D38" s="557"/>
      <c r="E38" s="558"/>
      <c r="F38" s="564"/>
      <c r="G38" s="560"/>
      <c r="H38" s="565"/>
      <c r="I38" s="76">
        <f t="shared" si="4"/>
        <v>0</v>
      </c>
      <c r="K38" s="84"/>
      <c r="L38" s="52"/>
    </row>
    <row r="39" spans="1:12" ht="20" customHeight="1">
      <c r="A39" s="85" t="s">
        <v>36</v>
      </c>
      <c r="B39" s="480" t="s">
        <v>195</v>
      </c>
      <c r="C39" s="563"/>
      <c r="D39" s="557"/>
      <c r="E39" s="558"/>
      <c r="F39" s="564"/>
      <c r="G39" s="560"/>
      <c r="H39" s="565"/>
      <c r="I39" s="76">
        <f t="shared" si="4"/>
        <v>0</v>
      </c>
      <c r="K39" s="84"/>
      <c r="L39" s="52"/>
    </row>
    <row r="40" spans="1:12" ht="20" customHeight="1">
      <c r="A40" s="85" t="s">
        <v>36</v>
      </c>
      <c r="B40" s="480" t="s">
        <v>196</v>
      </c>
      <c r="C40" s="563"/>
      <c r="D40" s="569"/>
      <c r="E40" s="570"/>
      <c r="F40" s="564"/>
      <c r="G40" s="560"/>
      <c r="H40" s="565"/>
      <c r="I40" s="76">
        <f t="shared" si="4"/>
        <v>0</v>
      </c>
      <c r="K40" s="84"/>
      <c r="L40" s="52"/>
    </row>
    <row r="41" spans="1:12" ht="20" customHeight="1">
      <c r="A41" s="85" t="s">
        <v>36</v>
      </c>
      <c r="B41" s="480" t="s">
        <v>197</v>
      </c>
      <c r="C41" s="563"/>
      <c r="D41" s="569"/>
      <c r="E41" s="570"/>
      <c r="F41" s="564"/>
      <c r="G41" s="560"/>
      <c r="H41" s="565"/>
      <c r="I41" s="76">
        <f t="shared" si="4"/>
        <v>0</v>
      </c>
      <c r="K41" s="84"/>
      <c r="L41" s="52"/>
    </row>
    <row r="42" spans="1:12" ht="20" customHeight="1">
      <c r="A42" s="113"/>
      <c r="B42" s="114"/>
      <c r="C42" s="115"/>
      <c r="D42" s="115"/>
      <c r="E42" s="115"/>
      <c r="F42" s="115"/>
      <c r="G42" s="115"/>
      <c r="H42" s="115"/>
      <c r="I42" s="116">
        <f>SUM(I36:I41)</f>
        <v>40</v>
      </c>
      <c r="K42" s="84"/>
      <c r="L42" s="52"/>
    </row>
    <row r="43" spans="1:12" ht="20" customHeight="1">
      <c r="A43" s="117" t="s">
        <v>60</v>
      </c>
      <c r="B43" s="80"/>
      <c r="C43" s="343" t="s">
        <v>52</v>
      </c>
      <c r="D43" s="93" t="s">
        <v>51</v>
      </c>
      <c r="E43" s="341" t="s">
        <v>53</v>
      </c>
      <c r="F43" s="340" t="s">
        <v>70</v>
      </c>
      <c r="G43" s="339" t="s">
        <v>54</v>
      </c>
      <c r="H43" s="338" t="s">
        <v>34</v>
      </c>
      <c r="I43" s="76"/>
      <c r="K43" s="84"/>
      <c r="L43" s="52"/>
    </row>
    <row r="44" spans="1:12" ht="20" customHeight="1">
      <c r="A44" s="64"/>
      <c r="B44" s="480" t="s">
        <v>201</v>
      </c>
      <c r="C44" s="563"/>
      <c r="D44" s="569"/>
      <c r="E44" s="570"/>
      <c r="F44" s="564"/>
      <c r="G44" s="560"/>
      <c r="H44" s="565">
        <f>TR!C29</f>
        <v>45</v>
      </c>
      <c r="I44" s="76">
        <f>SUM(C44:H44)</f>
        <v>45</v>
      </c>
      <c r="K44" s="84"/>
      <c r="L44" s="52"/>
    </row>
    <row r="45" spans="1:12" ht="20" customHeight="1">
      <c r="A45" s="64"/>
      <c r="B45" s="480" t="s">
        <v>202</v>
      </c>
      <c r="C45" s="572"/>
      <c r="D45" s="573"/>
      <c r="E45" s="574"/>
      <c r="F45" s="322"/>
      <c r="G45" s="575"/>
      <c r="H45" s="576"/>
      <c r="I45" s="76">
        <f aca="true" t="shared" si="5" ref="I45:I49">SUM(C45:H45)</f>
        <v>0</v>
      </c>
      <c r="K45" s="84"/>
      <c r="L45" s="52"/>
    </row>
    <row r="46" spans="1:12" ht="20" customHeight="1">
      <c r="A46" s="64"/>
      <c r="B46" s="480" t="s">
        <v>203</v>
      </c>
      <c r="C46" s="572"/>
      <c r="D46" s="573"/>
      <c r="E46" s="574"/>
      <c r="F46" s="322"/>
      <c r="G46" s="575"/>
      <c r="H46" s="576">
        <f>TR!C35</f>
        <v>45</v>
      </c>
      <c r="I46" s="76">
        <f t="shared" si="5"/>
        <v>45</v>
      </c>
      <c r="K46" s="84"/>
      <c r="L46" s="52"/>
    </row>
    <row r="47" spans="1:12" ht="20" customHeight="1">
      <c r="A47" s="64"/>
      <c r="B47" s="480" t="s">
        <v>204</v>
      </c>
      <c r="C47" s="572"/>
      <c r="D47" s="573"/>
      <c r="E47" s="574"/>
      <c r="F47" s="322"/>
      <c r="G47" s="575"/>
      <c r="H47" s="576"/>
      <c r="I47" s="76">
        <f t="shared" si="5"/>
        <v>0</v>
      </c>
      <c r="K47" s="84"/>
      <c r="L47" s="52"/>
    </row>
    <row r="48" spans="1:12" ht="20" customHeight="1">
      <c r="A48" s="64"/>
      <c r="B48" s="480" t="s">
        <v>205</v>
      </c>
      <c r="C48" s="572"/>
      <c r="D48" s="573"/>
      <c r="E48" s="574"/>
      <c r="F48" s="322"/>
      <c r="G48" s="575"/>
      <c r="H48" s="576"/>
      <c r="I48" s="76">
        <f t="shared" si="5"/>
        <v>0</v>
      </c>
      <c r="K48" s="84"/>
      <c r="L48" s="52"/>
    </row>
    <row r="49" spans="1:12" ht="20" customHeight="1">
      <c r="A49" s="85"/>
      <c r="B49" s="480" t="s">
        <v>161</v>
      </c>
      <c r="C49" s="572"/>
      <c r="D49" s="573"/>
      <c r="E49" s="574"/>
      <c r="F49" s="322">
        <f>TD!C26</f>
        <v>175</v>
      </c>
      <c r="G49" s="575"/>
      <c r="H49" s="576"/>
      <c r="I49" s="76">
        <f t="shared" si="5"/>
        <v>175</v>
      </c>
      <c r="K49" s="84"/>
      <c r="L49" s="52"/>
    </row>
    <row r="50" spans="1:12" ht="20" customHeight="1">
      <c r="A50" s="82"/>
      <c r="B50" s="54"/>
      <c r="C50" s="74"/>
      <c r="D50" s="92"/>
      <c r="E50" s="74"/>
      <c r="F50" s="92"/>
      <c r="G50" s="74"/>
      <c r="H50" s="92"/>
      <c r="I50" s="83">
        <f>SUM(I43:I49)</f>
        <v>265</v>
      </c>
      <c r="K50" s="84"/>
      <c r="L50" s="52"/>
    </row>
    <row r="51" spans="1:12" ht="20" customHeight="1">
      <c r="A51" s="79" t="s">
        <v>24</v>
      </c>
      <c r="B51" s="57" t="s">
        <v>7</v>
      </c>
      <c r="C51" s="343" t="s">
        <v>52</v>
      </c>
      <c r="D51" s="93" t="s">
        <v>51</v>
      </c>
      <c r="E51" s="341" t="s">
        <v>53</v>
      </c>
      <c r="F51" s="340" t="s">
        <v>70</v>
      </c>
      <c r="G51" s="339" t="s">
        <v>54</v>
      </c>
      <c r="H51" s="338" t="s">
        <v>34</v>
      </c>
      <c r="I51" s="76" t="s">
        <v>16</v>
      </c>
      <c r="K51" s="84"/>
      <c r="L51" s="52"/>
    </row>
    <row r="52" spans="1:12" ht="20" customHeight="1">
      <c r="A52" s="64" t="s">
        <v>24</v>
      </c>
      <c r="B52" s="480" t="s">
        <v>150</v>
      </c>
      <c r="C52" s="572">
        <f>SB!C28</f>
        <v>40</v>
      </c>
      <c r="D52" s="573"/>
      <c r="E52" s="574"/>
      <c r="F52" s="322"/>
      <c r="G52" s="575"/>
      <c r="H52" s="576"/>
      <c r="I52" s="73">
        <f>SUM(C52:H52)</f>
        <v>40</v>
      </c>
      <c r="K52" s="84"/>
      <c r="L52" s="52"/>
    </row>
    <row r="53" spans="1:12" ht="20" customHeight="1">
      <c r="A53" s="64" t="s">
        <v>24</v>
      </c>
      <c r="B53" s="480" t="s">
        <v>210</v>
      </c>
      <c r="C53" s="572"/>
      <c r="D53" s="573"/>
      <c r="E53" s="574"/>
      <c r="F53" s="322"/>
      <c r="G53" s="575"/>
      <c r="H53" s="576">
        <f>TR!C27</f>
        <v>60</v>
      </c>
      <c r="I53" s="73">
        <f aca="true" t="shared" si="6" ref="I53:I57">SUM(C53:H53)</f>
        <v>60</v>
      </c>
      <c r="K53" s="84"/>
      <c r="L53" s="52"/>
    </row>
    <row r="54" spans="1:12" ht="20" customHeight="1">
      <c r="A54" s="64" t="s">
        <v>24</v>
      </c>
      <c r="B54" s="480" t="s">
        <v>72</v>
      </c>
      <c r="C54" s="572"/>
      <c r="D54" s="573"/>
      <c r="E54" s="574"/>
      <c r="F54" s="322"/>
      <c r="G54" s="575">
        <f>SW!C29</f>
        <v>70</v>
      </c>
      <c r="H54" s="576">
        <f>TR!C31</f>
        <v>60</v>
      </c>
      <c r="I54" s="73">
        <f t="shared" si="6"/>
        <v>130</v>
      </c>
      <c r="K54" s="84"/>
      <c r="L54" s="52"/>
    </row>
    <row r="55" spans="1:12" ht="20" customHeight="1">
      <c r="A55" s="64" t="s">
        <v>24</v>
      </c>
      <c r="B55" s="480" t="s">
        <v>211</v>
      </c>
      <c r="C55" s="572"/>
      <c r="D55" s="573"/>
      <c r="E55" s="574"/>
      <c r="F55" s="322"/>
      <c r="G55" s="575"/>
      <c r="H55" s="576"/>
      <c r="I55" s="73">
        <f t="shared" si="6"/>
        <v>0</v>
      </c>
      <c r="K55" s="84"/>
      <c r="L55" s="52"/>
    </row>
    <row r="56" spans="1:12" ht="20" customHeight="1">
      <c r="A56" s="64" t="s">
        <v>24</v>
      </c>
      <c r="B56" s="480" t="s">
        <v>212</v>
      </c>
      <c r="C56" s="572"/>
      <c r="D56" s="573"/>
      <c r="E56" s="574"/>
      <c r="F56" s="322"/>
      <c r="G56" s="575"/>
      <c r="H56" s="576"/>
      <c r="I56" s="73">
        <f t="shared" si="6"/>
        <v>0</v>
      </c>
      <c r="K56" s="84"/>
      <c r="L56" s="52"/>
    </row>
    <row r="57" spans="1:12" ht="20" customHeight="1">
      <c r="A57" s="64" t="s">
        <v>24</v>
      </c>
      <c r="B57" s="480" t="s">
        <v>213</v>
      </c>
      <c r="C57" s="572"/>
      <c r="D57" s="573"/>
      <c r="E57" s="574"/>
      <c r="F57" s="322"/>
      <c r="G57" s="575"/>
      <c r="H57" s="576"/>
      <c r="I57" s="73">
        <f t="shared" si="6"/>
        <v>0</v>
      </c>
      <c r="K57" s="84"/>
      <c r="L57" s="52"/>
    </row>
    <row r="58" spans="1:12" ht="20" customHeight="1">
      <c r="A58" s="82"/>
      <c r="B58" s="54"/>
      <c r="C58" s="74"/>
      <c r="D58" s="92"/>
      <c r="E58" s="74"/>
      <c r="F58" s="92"/>
      <c r="G58" s="74"/>
      <c r="H58" s="92"/>
      <c r="I58" s="83">
        <f>SUM(I52:I57)</f>
        <v>230</v>
      </c>
      <c r="K58" s="84"/>
      <c r="L58" s="52"/>
    </row>
    <row r="59" spans="1:12" ht="20" customHeight="1">
      <c r="A59" s="79" t="s">
        <v>19</v>
      </c>
      <c r="B59" s="57" t="s">
        <v>7</v>
      </c>
      <c r="C59" s="343" t="s">
        <v>52</v>
      </c>
      <c r="D59" s="93" t="s">
        <v>51</v>
      </c>
      <c r="E59" s="341" t="s">
        <v>53</v>
      </c>
      <c r="F59" s="340" t="s">
        <v>70</v>
      </c>
      <c r="G59" s="339" t="s">
        <v>54</v>
      </c>
      <c r="H59" s="338" t="s">
        <v>34</v>
      </c>
      <c r="I59" s="76" t="s">
        <v>16</v>
      </c>
      <c r="K59" s="84"/>
      <c r="L59" s="52"/>
    </row>
    <row r="60" spans="1:12" ht="20" customHeight="1">
      <c r="A60" s="64" t="s">
        <v>19</v>
      </c>
      <c r="B60" s="480" t="s">
        <v>101</v>
      </c>
      <c r="C60" s="572"/>
      <c r="D60" s="573"/>
      <c r="E60" s="574"/>
      <c r="F60" s="322"/>
      <c r="G60" s="575"/>
      <c r="H60" s="576"/>
      <c r="I60" s="73">
        <f>SUM(C60:H60)</f>
        <v>0</v>
      </c>
      <c r="K60" s="84"/>
      <c r="L60" s="52"/>
    </row>
    <row r="61" spans="1:12" ht="20" customHeight="1">
      <c r="A61" s="64" t="s">
        <v>19</v>
      </c>
      <c r="B61" s="480" t="s">
        <v>123</v>
      </c>
      <c r="C61" s="572"/>
      <c r="D61" s="573">
        <f>'BB'!C26</f>
        <v>80</v>
      </c>
      <c r="E61" s="574"/>
      <c r="F61" s="322"/>
      <c r="G61" s="575"/>
      <c r="H61" s="576"/>
      <c r="I61" s="73">
        <f aca="true" t="shared" si="7" ref="I61:I65">SUM(C61:H61)</f>
        <v>80</v>
      </c>
      <c r="K61" s="84"/>
      <c r="L61" s="52"/>
    </row>
    <row r="62" spans="1:12" ht="20" customHeight="1">
      <c r="A62" s="64" t="s">
        <v>19</v>
      </c>
      <c r="B62" s="480" t="s">
        <v>133</v>
      </c>
      <c r="C62" s="572"/>
      <c r="D62" s="573">
        <f>'BB'!C31</f>
        <v>85</v>
      </c>
      <c r="E62" s="574"/>
      <c r="F62" s="322"/>
      <c r="G62" s="575"/>
      <c r="H62" s="576"/>
      <c r="I62" s="73">
        <f t="shared" si="7"/>
        <v>85</v>
      </c>
      <c r="K62" s="84"/>
      <c r="L62" s="52"/>
    </row>
    <row r="63" spans="1:12" ht="20" customHeight="1">
      <c r="A63" s="64" t="s">
        <v>19</v>
      </c>
      <c r="B63" s="480" t="s">
        <v>130</v>
      </c>
      <c r="C63" s="572"/>
      <c r="D63" s="573">
        <f>'BB'!C27</f>
        <v>50</v>
      </c>
      <c r="E63" s="574"/>
      <c r="F63" s="322"/>
      <c r="G63" s="575"/>
      <c r="H63" s="576"/>
      <c r="I63" s="73">
        <f t="shared" si="7"/>
        <v>50</v>
      </c>
      <c r="K63" s="84"/>
      <c r="L63" s="52"/>
    </row>
    <row r="64" spans="1:12" ht="20" customHeight="1">
      <c r="A64" s="64" t="s">
        <v>19</v>
      </c>
      <c r="B64" s="480" t="s">
        <v>129</v>
      </c>
      <c r="C64" s="572"/>
      <c r="D64" s="573"/>
      <c r="E64" s="574"/>
      <c r="F64" s="322"/>
      <c r="G64" s="575"/>
      <c r="H64" s="576"/>
      <c r="I64" s="73">
        <f t="shared" si="7"/>
        <v>0</v>
      </c>
      <c r="K64" s="84"/>
      <c r="L64" s="52"/>
    </row>
    <row r="65" spans="1:12" ht="20" customHeight="1">
      <c r="A65" s="64" t="s">
        <v>19</v>
      </c>
      <c r="B65" s="480" t="s">
        <v>132</v>
      </c>
      <c r="C65" s="572"/>
      <c r="D65" s="573">
        <f>'BB'!C29</f>
        <v>145</v>
      </c>
      <c r="E65" s="574"/>
      <c r="F65" s="322"/>
      <c r="G65" s="575"/>
      <c r="H65" s="576"/>
      <c r="I65" s="73">
        <f t="shared" si="7"/>
        <v>145</v>
      </c>
      <c r="K65" s="84"/>
      <c r="L65" s="52"/>
    </row>
    <row r="66" spans="1:12" ht="20" customHeight="1">
      <c r="A66" s="82"/>
      <c r="B66" s="54"/>
      <c r="C66" s="74"/>
      <c r="D66" s="92"/>
      <c r="E66" s="74"/>
      <c r="F66" s="92"/>
      <c r="G66" s="74"/>
      <c r="H66" s="92"/>
      <c r="I66" s="83">
        <f>SUM(I60:I65)</f>
        <v>360</v>
      </c>
      <c r="K66" s="84"/>
      <c r="L66" s="52"/>
    </row>
    <row r="67" spans="1:12" ht="20" customHeight="1">
      <c r="A67" s="79" t="s">
        <v>21</v>
      </c>
      <c r="B67" s="57" t="s">
        <v>7</v>
      </c>
      <c r="C67" s="343" t="s">
        <v>52</v>
      </c>
      <c r="D67" s="93" t="s">
        <v>51</v>
      </c>
      <c r="E67" s="341" t="s">
        <v>53</v>
      </c>
      <c r="F67" s="340" t="s">
        <v>70</v>
      </c>
      <c r="G67" s="339" t="s">
        <v>54</v>
      </c>
      <c r="H67" s="338" t="s">
        <v>34</v>
      </c>
      <c r="I67" s="76" t="s">
        <v>16</v>
      </c>
      <c r="K67" s="84"/>
      <c r="L67" s="52"/>
    </row>
    <row r="68" spans="1:12" ht="20" customHeight="1">
      <c r="A68" s="64" t="s">
        <v>75</v>
      </c>
      <c r="B68" s="480" t="s">
        <v>220</v>
      </c>
      <c r="C68" s="572"/>
      <c r="D68" s="573"/>
      <c r="E68" s="574"/>
      <c r="F68" s="322"/>
      <c r="G68" s="575"/>
      <c r="H68" s="576"/>
      <c r="I68" s="76">
        <f>SUM(C68:H68)</f>
        <v>0</v>
      </c>
      <c r="K68" s="84"/>
      <c r="L68" s="52"/>
    </row>
    <row r="69" spans="1:12" ht="20" customHeight="1">
      <c r="A69" s="64" t="s">
        <v>75</v>
      </c>
      <c r="B69" s="480" t="s">
        <v>221</v>
      </c>
      <c r="C69" s="572"/>
      <c r="D69" s="573"/>
      <c r="E69" s="574"/>
      <c r="F69" s="322"/>
      <c r="G69" s="575"/>
      <c r="H69" s="576"/>
      <c r="I69" s="76">
        <f aca="true" t="shared" si="8" ref="I69:I73">SUM(C69:H69)</f>
        <v>0</v>
      </c>
      <c r="K69" s="84"/>
      <c r="L69" s="52"/>
    </row>
    <row r="70" spans="1:12" ht="20" customHeight="1">
      <c r="A70" s="64" t="s">
        <v>75</v>
      </c>
      <c r="B70" s="480" t="s">
        <v>222</v>
      </c>
      <c r="C70" s="572"/>
      <c r="D70" s="573"/>
      <c r="E70" s="574"/>
      <c r="F70" s="322"/>
      <c r="G70" s="575"/>
      <c r="H70" s="576">
        <v>60</v>
      </c>
      <c r="I70" s="76">
        <f t="shared" si="8"/>
        <v>60</v>
      </c>
      <c r="K70" s="84"/>
      <c r="L70" s="52"/>
    </row>
    <row r="71" spans="1:12" ht="20" customHeight="1">
      <c r="A71" s="64" t="s">
        <v>75</v>
      </c>
      <c r="B71" s="480" t="s">
        <v>74</v>
      </c>
      <c r="C71" s="572"/>
      <c r="D71" s="573"/>
      <c r="E71" s="574"/>
      <c r="F71" s="322"/>
      <c r="G71" s="575"/>
      <c r="H71" s="576"/>
      <c r="I71" s="76">
        <f t="shared" si="8"/>
        <v>0</v>
      </c>
      <c r="K71" s="84"/>
      <c r="L71" s="52"/>
    </row>
    <row r="72" spans="1:12" ht="20" customHeight="1">
      <c r="A72" s="64" t="s">
        <v>75</v>
      </c>
      <c r="B72" s="480" t="s">
        <v>223</v>
      </c>
      <c r="C72" s="572"/>
      <c r="D72" s="573"/>
      <c r="E72" s="574"/>
      <c r="F72" s="322"/>
      <c r="G72" s="575"/>
      <c r="H72" s="576"/>
      <c r="I72" s="76">
        <f t="shared" si="8"/>
        <v>0</v>
      </c>
      <c r="K72" s="84"/>
      <c r="L72" s="52"/>
    </row>
    <row r="73" spans="1:12" ht="20" customHeight="1">
      <c r="A73" s="64" t="s">
        <v>75</v>
      </c>
      <c r="B73" s="480" t="s">
        <v>135</v>
      </c>
      <c r="C73" s="572"/>
      <c r="D73" s="573">
        <f>'BB'!C33</f>
        <v>15</v>
      </c>
      <c r="E73" s="574"/>
      <c r="F73" s="322"/>
      <c r="G73" s="575"/>
      <c r="H73" s="576"/>
      <c r="I73" s="76">
        <f t="shared" si="8"/>
        <v>15</v>
      </c>
      <c r="K73" s="84"/>
      <c r="L73" s="52"/>
    </row>
    <row r="74" spans="1:12" ht="20" customHeight="1">
      <c r="A74" s="82"/>
      <c r="B74" s="54"/>
      <c r="C74" s="74"/>
      <c r="D74" s="92"/>
      <c r="E74" s="74"/>
      <c r="F74" s="92"/>
      <c r="G74" s="74"/>
      <c r="H74" s="92"/>
      <c r="I74" s="83">
        <f>SUM(I68:I73)</f>
        <v>75</v>
      </c>
      <c r="K74" s="84"/>
      <c r="L74" s="52"/>
    </row>
    <row r="75" spans="1:12" ht="20" customHeight="1">
      <c r="A75" s="79" t="s">
        <v>28</v>
      </c>
      <c r="B75" s="57" t="s">
        <v>7</v>
      </c>
      <c r="C75" s="343" t="s">
        <v>52</v>
      </c>
      <c r="D75" s="93" t="s">
        <v>51</v>
      </c>
      <c r="E75" s="341" t="s">
        <v>53</v>
      </c>
      <c r="F75" s="340" t="s">
        <v>70</v>
      </c>
      <c r="G75" s="339" t="s">
        <v>54</v>
      </c>
      <c r="H75" s="338" t="s">
        <v>34</v>
      </c>
      <c r="I75" s="76" t="s">
        <v>16</v>
      </c>
      <c r="J75" s="52"/>
      <c r="K75" s="84"/>
      <c r="L75" s="52"/>
    </row>
    <row r="76" spans="1:12" ht="20" customHeight="1">
      <c r="A76" s="64" t="s">
        <v>28</v>
      </c>
      <c r="B76" s="480" t="s">
        <v>235</v>
      </c>
      <c r="C76" s="572"/>
      <c r="D76" s="573"/>
      <c r="E76" s="574"/>
      <c r="F76" s="322"/>
      <c r="G76" s="575"/>
      <c r="H76" s="576"/>
      <c r="I76" s="76">
        <f>SUM(C76:H76)</f>
        <v>0</v>
      </c>
      <c r="K76" s="52"/>
      <c r="L76" s="52"/>
    </row>
    <row r="77" spans="1:12" ht="20" customHeight="1">
      <c r="A77" s="64" t="s">
        <v>28</v>
      </c>
      <c r="B77" s="480" t="s">
        <v>236</v>
      </c>
      <c r="C77" s="572"/>
      <c r="D77" s="573"/>
      <c r="E77" s="574"/>
      <c r="F77" s="322"/>
      <c r="G77" s="575"/>
      <c r="H77" s="576"/>
      <c r="I77" s="76">
        <f aca="true" t="shared" si="9" ref="I77:I81">SUM(C77:H77)</f>
        <v>0</v>
      </c>
      <c r="K77" s="84"/>
      <c r="L77" s="52"/>
    </row>
    <row r="78" spans="1:12" ht="20" customHeight="1">
      <c r="A78" s="64" t="s">
        <v>28</v>
      </c>
      <c r="B78" s="480" t="s">
        <v>162</v>
      </c>
      <c r="C78" s="572"/>
      <c r="D78" s="573"/>
      <c r="E78" s="574"/>
      <c r="F78" s="322">
        <f>TD!C29</f>
        <v>0</v>
      </c>
      <c r="G78" s="575"/>
      <c r="H78" s="576"/>
      <c r="I78" s="76">
        <f t="shared" si="9"/>
        <v>0</v>
      </c>
      <c r="K78" s="84"/>
      <c r="L78" s="52"/>
    </row>
    <row r="79" spans="1:12" ht="20" customHeight="1">
      <c r="A79" s="64" t="s">
        <v>28</v>
      </c>
      <c r="B79" s="480" t="s">
        <v>96</v>
      </c>
      <c r="C79" s="572"/>
      <c r="D79" s="573"/>
      <c r="E79" s="574"/>
      <c r="F79" s="322"/>
      <c r="G79" s="575"/>
      <c r="H79" s="576"/>
      <c r="I79" s="76">
        <f t="shared" si="9"/>
        <v>0</v>
      </c>
      <c r="K79" s="84"/>
      <c r="L79" s="52"/>
    </row>
    <row r="80" spans="1:12" ht="20" customHeight="1">
      <c r="A80" s="64" t="s">
        <v>28</v>
      </c>
      <c r="B80" s="480" t="s">
        <v>237</v>
      </c>
      <c r="C80" s="572"/>
      <c r="D80" s="573"/>
      <c r="E80" s="574"/>
      <c r="F80" s="322"/>
      <c r="G80" s="575"/>
      <c r="H80" s="576"/>
      <c r="I80" s="76">
        <f t="shared" si="9"/>
        <v>0</v>
      </c>
      <c r="K80" s="84"/>
      <c r="L80" s="52"/>
    </row>
    <row r="81" spans="1:12" ht="20" customHeight="1">
      <c r="A81" s="64" t="s">
        <v>28</v>
      </c>
      <c r="B81" s="480" t="s">
        <v>128</v>
      </c>
      <c r="C81" s="572"/>
      <c r="D81" s="573"/>
      <c r="E81" s="574"/>
      <c r="F81" s="322"/>
      <c r="G81" s="575"/>
      <c r="H81" s="576"/>
      <c r="I81" s="76">
        <f t="shared" si="9"/>
        <v>0</v>
      </c>
      <c r="K81" s="84"/>
      <c r="L81" s="52"/>
    </row>
    <row r="82" spans="1:12" ht="20" customHeight="1">
      <c r="A82" s="82"/>
      <c r="B82" s="54"/>
      <c r="C82" s="74"/>
      <c r="D82" s="92"/>
      <c r="E82" s="74"/>
      <c r="F82" s="92"/>
      <c r="G82" s="74"/>
      <c r="H82" s="92"/>
      <c r="I82" s="83">
        <f>SUM(I76:I81)</f>
        <v>0</v>
      </c>
      <c r="K82" s="84"/>
      <c r="L82" s="52"/>
    </row>
    <row r="83" spans="1:12" ht="20" customHeight="1">
      <c r="A83" s="79" t="s">
        <v>45</v>
      </c>
      <c r="B83" s="57" t="s">
        <v>7</v>
      </c>
      <c r="C83" s="343" t="s">
        <v>52</v>
      </c>
      <c r="D83" s="93" t="s">
        <v>51</v>
      </c>
      <c r="E83" s="341" t="s">
        <v>53</v>
      </c>
      <c r="F83" s="340" t="s">
        <v>70</v>
      </c>
      <c r="G83" s="339" t="s">
        <v>54</v>
      </c>
      <c r="H83" s="338" t="s">
        <v>34</v>
      </c>
      <c r="I83" s="76" t="s">
        <v>16</v>
      </c>
      <c r="L83" s="52"/>
    </row>
    <row r="84" spans="1:12" ht="20" customHeight="1">
      <c r="A84" s="64" t="s">
        <v>2</v>
      </c>
      <c r="B84" s="480" t="s">
        <v>227</v>
      </c>
      <c r="C84" s="572"/>
      <c r="D84" s="573"/>
      <c r="E84" s="574"/>
      <c r="F84" s="322"/>
      <c r="G84" s="575"/>
      <c r="H84" s="576">
        <f>TR!C34</f>
        <v>40</v>
      </c>
      <c r="I84" s="76">
        <f>SUM(C84:H84)</f>
        <v>40</v>
      </c>
      <c r="L84" s="52"/>
    </row>
    <row r="85" spans="1:12" ht="20" customHeight="1">
      <c r="A85" s="64" t="s">
        <v>2</v>
      </c>
      <c r="B85" s="480" t="s">
        <v>228</v>
      </c>
      <c r="C85" s="572"/>
      <c r="D85" s="573"/>
      <c r="E85" s="574"/>
      <c r="F85" s="322"/>
      <c r="G85" s="575"/>
      <c r="H85" s="576"/>
      <c r="I85" s="76">
        <f aca="true" t="shared" si="10" ref="I85:I89">SUM(C85:H85)</f>
        <v>0</v>
      </c>
      <c r="L85" s="52"/>
    </row>
    <row r="86" spans="1:12" ht="20" customHeight="1">
      <c r="A86" s="64" t="s">
        <v>2</v>
      </c>
      <c r="B86" s="480" t="s">
        <v>229</v>
      </c>
      <c r="C86" s="572"/>
      <c r="D86" s="573"/>
      <c r="E86" s="574"/>
      <c r="F86" s="322"/>
      <c r="G86" s="575"/>
      <c r="H86" s="576"/>
      <c r="I86" s="76">
        <f t="shared" si="10"/>
        <v>0</v>
      </c>
      <c r="L86" s="52"/>
    </row>
    <row r="87" spans="1:12" ht="20" customHeight="1">
      <c r="A87" s="64" t="s">
        <v>2</v>
      </c>
      <c r="B87" s="480" t="s">
        <v>73</v>
      </c>
      <c r="C87" s="572"/>
      <c r="D87" s="573"/>
      <c r="E87" s="574"/>
      <c r="F87" s="322"/>
      <c r="G87" s="575"/>
      <c r="H87" s="576"/>
      <c r="I87" s="76">
        <f t="shared" si="10"/>
        <v>0</v>
      </c>
      <c r="L87" s="52"/>
    </row>
    <row r="88" spans="1:12" ht="20" customHeight="1">
      <c r="A88" s="64" t="s">
        <v>2</v>
      </c>
      <c r="B88" s="480" t="s">
        <v>230</v>
      </c>
      <c r="C88" s="572"/>
      <c r="D88" s="573"/>
      <c r="E88" s="574"/>
      <c r="F88" s="322"/>
      <c r="G88" s="575"/>
      <c r="H88" s="576">
        <f>TR!C28</f>
        <v>40</v>
      </c>
      <c r="I88" s="76">
        <f t="shared" si="10"/>
        <v>40</v>
      </c>
      <c r="L88" s="52"/>
    </row>
    <row r="89" spans="1:12" ht="20" customHeight="1">
      <c r="A89" s="64" t="s">
        <v>2</v>
      </c>
      <c r="B89" s="480" t="s">
        <v>231</v>
      </c>
      <c r="C89" s="572"/>
      <c r="D89" s="573"/>
      <c r="E89" s="574"/>
      <c r="F89" s="322"/>
      <c r="G89" s="575"/>
      <c r="H89" s="576"/>
      <c r="I89" s="76">
        <f t="shared" si="10"/>
        <v>0</v>
      </c>
      <c r="K89" s="84"/>
      <c r="L89" s="52"/>
    </row>
    <row r="90" spans="1:12" ht="20" customHeight="1">
      <c r="A90" s="82"/>
      <c r="B90" s="54"/>
      <c r="C90" s="74"/>
      <c r="D90" s="92"/>
      <c r="E90" s="74"/>
      <c r="F90" s="92"/>
      <c r="G90" s="74"/>
      <c r="H90" s="92"/>
      <c r="I90" s="83">
        <f>SUM(I84:I89)</f>
        <v>80</v>
      </c>
      <c r="K90" s="84"/>
      <c r="L90" s="52"/>
    </row>
    <row r="91" spans="1:12" ht="20" customHeight="1">
      <c r="A91" s="79" t="s">
        <v>46</v>
      </c>
      <c r="B91" s="57" t="s">
        <v>7</v>
      </c>
      <c r="C91" s="343" t="s">
        <v>52</v>
      </c>
      <c r="D91" s="93" t="s">
        <v>51</v>
      </c>
      <c r="E91" s="341" t="s">
        <v>53</v>
      </c>
      <c r="F91" s="340" t="s">
        <v>70</v>
      </c>
      <c r="G91" s="339" t="s">
        <v>54</v>
      </c>
      <c r="H91" s="338" t="s">
        <v>34</v>
      </c>
      <c r="I91" s="76" t="s">
        <v>16</v>
      </c>
      <c r="K91" s="84"/>
      <c r="L91" s="52"/>
    </row>
    <row r="92" spans="1:12" ht="20" customHeight="1">
      <c r="A92" s="64" t="s">
        <v>20</v>
      </c>
      <c r="B92" s="481" t="s">
        <v>77</v>
      </c>
      <c r="C92" s="572"/>
      <c r="D92" s="573">
        <f>'BB'!C30</f>
        <v>125</v>
      </c>
      <c r="E92" s="574"/>
      <c r="F92" s="322"/>
      <c r="G92" s="575"/>
      <c r="H92" s="576"/>
      <c r="I92" s="73">
        <f>SUM(C92:H92)</f>
        <v>125</v>
      </c>
      <c r="K92" s="84"/>
      <c r="L92" s="52"/>
    </row>
    <row r="93" spans="1:12" ht="20" customHeight="1">
      <c r="A93" s="64" t="s">
        <v>20</v>
      </c>
      <c r="B93" s="480" t="s">
        <v>68</v>
      </c>
      <c r="C93" s="572">
        <f>SB!C25</f>
        <v>180</v>
      </c>
      <c r="D93" s="573"/>
      <c r="E93" s="574"/>
      <c r="F93" s="322"/>
      <c r="G93" s="575"/>
      <c r="H93" s="576"/>
      <c r="I93" s="73">
        <f aca="true" t="shared" si="11" ref="I93:I97">SUM(C93:H93)</f>
        <v>180</v>
      </c>
      <c r="K93" s="84"/>
      <c r="L93" s="52"/>
    </row>
    <row r="94" spans="1:12" ht="20" customHeight="1">
      <c r="A94" s="64" t="s">
        <v>20</v>
      </c>
      <c r="B94" s="480" t="s">
        <v>241</v>
      </c>
      <c r="C94" s="572"/>
      <c r="D94" s="573"/>
      <c r="E94" s="574"/>
      <c r="F94" s="322"/>
      <c r="G94" s="575"/>
      <c r="H94" s="576"/>
      <c r="I94" s="73">
        <f t="shared" si="11"/>
        <v>0</v>
      </c>
      <c r="K94" s="84"/>
      <c r="L94" s="52"/>
    </row>
    <row r="95" spans="1:12" ht="20" customHeight="1">
      <c r="A95" s="64" t="s">
        <v>20</v>
      </c>
      <c r="B95" s="480" t="s">
        <v>242</v>
      </c>
      <c r="C95" s="572"/>
      <c r="D95" s="573"/>
      <c r="E95" s="574"/>
      <c r="F95" s="322"/>
      <c r="G95" s="575"/>
      <c r="H95" s="576"/>
      <c r="I95" s="73">
        <f t="shared" si="11"/>
        <v>0</v>
      </c>
      <c r="K95" s="84"/>
      <c r="L95" s="52"/>
    </row>
    <row r="96" spans="1:12" ht="20" customHeight="1">
      <c r="A96" s="64" t="s">
        <v>20</v>
      </c>
      <c r="B96" s="480" t="s">
        <v>243</v>
      </c>
      <c r="C96" s="572"/>
      <c r="D96" s="573"/>
      <c r="E96" s="574"/>
      <c r="F96" s="322"/>
      <c r="G96" s="575"/>
      <c r="H96" s="576"/>
      <c r="I96" s="73">
        <f t="shared" si="11"/>
        <v>0</v>
      </c>
      <c r="K96" s="84"/>
      <c r="L96" s="52"/>
    </row>
    <row r="97" spans="1:12" ht="20" customHeight="1">
      <c r="A97" s="64" t="s">
        <v>20</v>
      </c>
      <c r="B97" s="480" t="s">
        <v>76</v>
      </c>
      <c r="C97" s="572"/>
      <c r="D97" s="573"/>
      <c r="E97" s="574"/>
      <c r="F97" s="322">
        <f>TD!C28</f>
        <v>20</v>
      </c>
      <c r="G97" s="575"/>
      <c r="H97" s="576"/>
      <c r="I97" s="73">
        <f t="shared" si="11"/>
        <v>20</v>
      </c>
      <c r="K97" s="84"/>
      <c r="L97" s="52"/>
    </row>
    <row r="98" spans="1:12" ht="20" customHeight="1">
      <c r="A98" s="82"/>
      <c r="B98" s="54"/>
      <c r="C98" s="74"/>
      <c r="D98" s="92"/>
      <c r="E98" s="74"/>
      <c r="F98" s="92"/>
      <c r="G98" s="74"/>
      <c r="H98" s="92"/>
      <c r="I98" s="87">
        <f>SUM(I92:I97)</f>
        <v>325</v>
      </c>
      <c r="K98" s="84"/>
      <c r="L98" s="52"/>
    </row>
    <row r="99" spans="1:12" ht="20" customHeight="1">
      <c r="A99" s="79" t="s">
        <v>47</v>
      </c>
      <c r="B99" s="57" t="s">
        <v>7</v>
      </c>
      <c r="C99" s="343" t="s">
        <v>52</v>
      </c>
      <c r="D99" s="93" t="s">
        <v>51</v>
      </c>
      <c r="E99" s="341" t="s">
        <v>53</v>
      </c>
      <c r="F99" s="340" t="s">
        <v>70</v>
      </c>
      <c r="G99" s="342" t="s">
        <v>54</v>
      </c>
      <c r="H99" s="338" t="s">
        <v>34</v>
      </c>
      <c r="I99" s="76" t="s">
        <v>16</v>
      </c>
      <c r="K99" s="84"/>
      <c r="L99" s="52"/>
    </row>
    <row r="100" spans="1:12" ht="20" customHeight="1">
      <c r="A100" s="64" t="s">
        <v>64</v>
      </c>
      <c r="B100" s="480" t="s">
        <v>246</v>
      </c>
      <c r="C100" s="572"/>
      <c r="D100" s="573"/>
      <c r="E100" s="574"/>
      <c r="F100" s="322"/>
      <c r="G100" s="575"/>
      <c r="H100" s="576"/>
      <c r="I100" s="76">
        <f>SUM(C100:H100)</f>
        <v>0</v>
      </c>
      <c r="K100" s="84"/>
      <c r="L100" s="52"/>
    </row>
    <row r="101" spans="1:12" ht="20" customHeight="1">
      <c r="A101" s="64" t="s">
        <v>64</v>
      </c>
      <c r="B101" s="480" t="s">
        <v>247</v>
      </c>
      <c r="C101" s="572"/>
      <c r="D101" s="573"/>
      <c r="E101" s="574"/>
      <c r="F101" s="322"/>
      <c r="G101" s="575"/>
      <c r="H101" s="576"/>
      <c r="I101" s="76">
        <f aca="true" t="shared" si="12" ref="I101:I104">SUM(C101:H101)</f>
        <v>0</v>
      </c>
      <c r="K101" s="84"/>
      <c r="L101" s="52"/>
    </row>
    <row r="102" spans="1:12" ht="20" customHeight="1">
      <c r="A102" s="64" t="s">
        <v>64</v>
      </c>
      <c r="B102" s="480" t="s">
        <v>248</v>
      </c>
      <c r="C102" s="572"/>
      <c r="D102" s="573"/>
      <c r="E102" s="574"/>
      <c r="F102" s="322"/>
      <c r="G102" s="575"/>
      <c r="H102" s="576"/>
      <c r="I102" s="76">
        <f t="shared" si="12"/>
        <v>0</v>
      </c>
      <c r="K102" s="84"/>
      <c r="L102" s="52"/>
    </row>
    <row r="103" spans="1:12" ht="20" customHeight="1">
      <c r="A103" s="64" t="s">
        <v>64</v>
      </c>
      <c r="B103" s="480" t="s">
        <v>78</v>
      </c>
      <c r="C103" s="572"/>
      <c r="D103" s="573"/>
      <c r="E103" s="574"/>
      <c r="F103" s="322"/>
      <c r="G103" s="575"/>
      <c r="H103" s="576"/>
      <c r="I103" s="76">
        <f t="shared" si="12"/>
        <v>0</v>
      </c>
      <c r="K103" s="84"/>
      <c r="L103" s="52"/>
    </row>
    <row r="104" spans="1:12" ht="20" customHeight="1">
      <c r="A104" s="64" t="s">
        <v>64</v>
      </c>
      <c r="B104" s="480" t="s">
        <v>127</v>
      </c>
      <c r="C104" s="572"/>
      <c r="D104" s="573"/>
      <c r="E104" s="574"/>
      <c r="F104" s="322"/>
      <c r="G104" s="575"/>
      <c r="H104" s="576"/>
      <c r="I104" s="76">
        <f t="shared" si="12"/>
        <v>0</v>
      </c>
      <c r="K104" s="84"/>
      <c r="L104" s="52"/>
    </row>
    <row r="105" spans="1:12" ht="20" customHeight="1">
      <c r="A105" s="64" t="s">
        <v>64</v>
      </c>
      <c r="B105" s="480" t="s">
        <v>79</v>
      </c>
      <c r="C105" s="572"/>
      <c r="D105" s="573"/>
      <c r="E105" s="574"/>
      <c r="F105" s="322">
        <f>TD!C27</f>
        <v>100</v>
      </c>
      <c r="G105" s="575"/>
      <c r="H105" s="576"/>
      <c r="I105" s="76">
        <f>SUM(C105:H105)</f>
        <v>100</v>
      </c>
      <c r="K105" s="84"/>
      <c r="L105" s="52"/>
    </row>
    <row r="106" spans="1:12" ht="20" customHeight="1">
      <c r="A106" s="82"/>
      <c r="B106" s="54"/>
      <c r="C106" s="74"/>
      <c r="D106" s="92"/>
      <c r="E106" s="74"/>
      <c r="F106" s="92"/>
      <c r="G106" s="74"/>
      <c r="H106" s="92"/>
      <c r="I106" s="83">
        <f>SUM(I100:I105)</f>
        <v>100</v>
      </c>
      <c r="K106" s="84"/>
      <c r="L106" s="52"/>
    </row>
    <row r="107" spans="1:12" ht="20" customHeight="1">
      <c r="A107" s="79" t="s">
        <v>25</v>
      </c>
      <c r="B107" s="57" t="s">
        <v>7</v>
      </c>
      <c r="C107" s="343" t="s">
        <v>52</v>
      </c>
      <c r="D107" s="93" t="s">
        <v>51</v>
      </c>
      <c r="E107" s="341" t="s">
        <v>53</v>
      </c>
      <c r="F107" s="340" t="s">
        <v>70</v>
      </c>
      <c r="G107" s="339" t="s">
        <v>54</v>
      </c>
      <c r="H107" s="338" t="s">
        <v>34</v>
      </c>
      <c r="I107" s="76" t="s">
        <v>16</v>
      </c>
      <c r="K107" s="84"/>
      <c r="L107" s="52"/>
    </row>
    <row r="108" spans="1:12" ht="20" customHeight="1">
      <c r="A108" s="64" t="s">
        <v>25</v>
      </c>
      <c r="B108" s="480" t="s">
        <v>250</v>
      </c>
      <c r="C108" s="572"/>
      <c r="D108" s="573"/>
      <c r="E108" s="574"/>
      <c r="F108" s="322"/>
      <c r="G108" s="575"/>
      <c r="H108" s="576"/>
      <c r="I108" s="76">
        <f>SUM(C108:H108)</f>
        <v>0</v>
      </c>
      <c r="K108" s="84"/>
      <c r="L108" s="52"/>
    </row>
    <row r="109" spans="1:12" ht="20" customHeight="1">
      <c r="A109" s="64" t="s">
        <v>25</v>
      </c>
      <c r="B109" s="480" t="s">
        <v>80</v>
      </c>
      <c r="C109" s="572"/>
      <c r="D109" s="573"/>
      <c r="E109" s="574"/>
      <c r="F109" s="322"/>
      <c r="G109" s="575"/>
      <c r="H109" s="576"/>
      <c r="I109" s="76">
        <f aca="true" t="shared" si="13" ref="I109:I113">SUM(C109:H109)</f>
        <v>0</v>
      </c>
      <c r="K109" s="84"/>
      <c r="L109" s="52"/>
    </row>
    <row r="110" spans="1:12" ht="20" customHeight="1">
      <c r="A110" s="64" t="s">
        <v>25</v>
      </c>
      <c r="B110" s="480" t="s">
        <v>251</v>
      </c>
      <c r="C110" s="572"/>
      <c r="D110" s="573"/>
      <c r="E110" s="574"/>
      <c r="F110" s="322"/>
      <c r="G110" s="575"/>
      <c r="H110" s="576"/>
      <c r="I110" s="76">
        <f t="shared" si="13"/>
        <v>0</v>
      </c>
      <c r="K110" s="84"/>
      <c r="L110" s="52"/>
    </row>
    <row r="111" spans="1:12" ht="20" customHeight="1">
      <c r="A111" s="64" t="s">
        <v>25</v>
      </c>
      <c r="B111" s="480" t="s">
        <v>252</v>
      </c>
      <c r="C111" s="572"/>
      <c r="D111" s="573"/>
      <c r="E111" s="574"/>
      <c r="F111" s="322"/>
      <c r="G111" s="575"/>
      <c r="H111" s="576"/>
      <c r="I111" s="76">
        <f t="shared" si="13"/>
        <v>0</v>
      </c>
      <c r="K111" s="84"/>
      <c r="L111" s="52"/>
    </row>
    <row r="112" spans="1:12" ht="20" customHeight="1">
      <c r="A112" s="64" t="s">
        <v>25</v>
      </c>
      <c r="B112" s="480" t="s">
        <v>151</v>
      </c>
      <c r="C112" s="572"/>
      <c r="D112" s="573"/>
      <c r="E112" s="574"/>
      <c r="F112" s="322"/>
      <c r="G112" s="575"/>
      <c r="H112" s="576"/>
      <c r="I112" s="76">
        <f t="shared" si="13"/>
        <v>0</v>
      </c>
      <c r="K112" s="84"/>
      <c r="L112" s="52"/>
    </row>
    <row r="113" spans="1:12" ht="20" customHeight="1">
      <c r="A113" s="64" t="s">
        <v>25</v>
      </c>
      <c r="B113" s="480" t="s">
        <v>253</v>
      </c>
      <c r="C113" s="572"/>
      <c r="D113" s="573"/>
      <c r="E113" s="574"/>
      <c r="F113" s="322"/>
      <c r="G113" s="575"/>
      <c r="H113" s="576"/>
      <c r="I113" s="76">
        <f t="shared" si="13"/>
        <v>0</v>
      </c>
      <c r="K113" s="84"/>
      <c r="L113" s="52"/>
    </row>
    <row r="114" spans="1:12" ht="20" customHeight="1">
      <c r="A114" s="60"/>
      <c r="B114" s="50"/>
      <c r="C114" s="88"/>
      <c r="D114" s="94"/>
      <c r="E114" s="88"/>
      <c r="F114" s="94"/>
      <c r="G114" s="88"/>
      <c r="H114" s="94"/>
      <c r="I114" s="89">
        <f>SUM(I108:I113)</f>
        <v>0</v>
      </c>
      <c r="K114" s="84"/>
      <c r="L114" s="52"/>
    </row>
    <row r="115" spans="1:12" ht="20" customHeight="1">
      <c r="A115" s="79" t="s">
        <v>48</v>
      </c>
      <c r="B115" s="57" t="s">
        <v>7</v>
      </c>
      <c r="C115" s="343" t="s">
        <v>52</v>
      </c>
      <c r="D115" s="93" t="s">
        <v>51</v>
      </c>
      <c r="E115" s="341" t="s">
        <v>53</v>
      </c>
      <c r="F115" s="340" t="s">
        <v>70</v>
      </c>
      <c r="G115" s="339" t="s">
        <v>54</v>
      </c>
      <c r="H115" s="338" t="s">
        <v>34</v>
      </c>
      <c r="I115" s="76" t="s">
        <v>16</v>
      </c>
      <c r="K115" s="84"/>
      <c r="L115" s="52"/>
    </row>
    <row r="116" spans="1:12" ht="20" customHeight="1">
      <c r="A116" s="64" t="s">
        <v>48</v>
      </c>
      <c r="B116" s="480" t="s">
        <v>258</v>
      </c>
      <c r="C116" s="572"/>
      <c r="D116" s="573"/>
      <c r="E116" s="574"/>
      <c r="F116" s="322"/>
      <c r="G116" s="575"/>
      <c r="H116" s="576">
        <f>TR!C32</f>
        <v>130</v>
      </c>
      <c r="I116" s="73">
        <f>SUM(C116:H116)</f>
        <v>130</v>
      </c>
      <c r="K116" s="84"/>
      <c r="L116" s="52"/>
    </row>
    <row r="117" spans="1:12" ht="20" customHeight="1">
      <c r="A117" s="64" t="s">
        <v>48</v>
      </c>
      <c r="B117" s="480" t="s">
        <v>81</v>
      </c>
      <c r="C117" s="572"/>
      <c r="D117" s="573"/>
      <c r="E117" s="574"/>
      <c r="F117" s="322"/>
      <c r="G117" s="575"/>
      <c r="H117" s="576"/>
      <c r="I117" s="73">
        <f aca="true" t="shared" si="14" ref="I117:I121">SUM(C117:H117)</f>
        <v>0</v>
      </c>
      <c r="K117" s="84"/>
      <c r="L117" s="52"/>
    </row>
    <row r="118" spans="1:12" ht="20" customHeight="1">
      <c r="A118" s="64" t="s">
        <v>48</v>
      </c>
      <c r="B118" s="480" t="s">
        <v>259</v>
      </c>
      <c r="C118" s="572"/>
      <c r="D118" s="573"/>
      <c r="E118" s="574"/>
      <c r="F118" s="322"/>
      <c r="G118" s="575"/>
      <c r="H118" s="576"/>
      <c r="I118" s="73">
        <f t="shared" si="14"/>
        <v>0</v>
      </c>
      <c r="K118" s="84"/>
      <c r="L118" s="52"/>
    </row>
    <row r="119" spans="1:12" ht="20" customHeight="1">
      <c r="A119" s="64" t="s">
        <v>48</v>
      </c>
      <c r="B119" s="480" t="s">
        <v>260</v>
      </c>
      <c r="C119" s="572"/>
      <c r="D119" s="573"/>
      <c r="E119" s="574"/>
      <c r="F119" s="322"/>
      <c r="G119" s="575"/>
      <c r="H119" s="576"/>
      <c r="I119" s="73">
        <f t="shared" si="14"/>
        <v>0</v>
      </c>
      <c r="K119" s="84"/>
      <c r="L119" s="52"/>
    </row>
    <row r="120" spans="1:12" ht="20" customHeight="1">
      <c r="A120" s="64" t="s">
        <v>48</v>
      </c>
      <c r="B120" s="480" t="s">
        <v>261</v>
      </c>
      <c r="C120" s="572"/>
      <c r="D120" s="573"/>
      <c r="E120" s="574"/>
      <c r="F120" s="322"/>
      <c r="G120" s="575"/>
      <c r="H120" s="576">
        <f>TR!C33</f>
        <v>145</v>
      </c>
      <c r="I120" s="73">
        <f t="shared" si="14"/>
        <v>145</v>
      </c>
      <c r="K120" s="84"/>
      <c r="L120" s="52"/>
    </row>
    <row r="121" spans="1:12" ht="20" customHeight="1">
      <c r="A121" s="64" t="s">
        <v>48</v>
      </c>
      <c r="B121" s="80"/>
      <c r="C121" s="344"/>
      <c r="D121" s="345"/>
      <c r="E121" s="346"/>
      <c r="F121" s="347"/>
      <c r="G121" s="348"/>
      <c r="H121" s="330"/>
      <c r="I121" s="73">
        <f t="shared" si="14"/>
        <v>0</v>
      </c>
      <c r="K121" s="84"/>
      <c r="L121" s="52"/>
    </row>
    <row r="122" spans="1:12" ht="20" customHeight="1">
      <c r="A122" s="82"/>
      <c r="B122" s="54"/>
      <c r="C122" s="74"/>
      <c r="D122" s="92"/>
      <c r="E122" s="74"/>
      <c r="F122" s="92"/>
      <c r="G122" s="74"/>
      <c r="H122" s="92"/>
      <c r="I122" s="83">
        <f>SUM(I116:I121)</f>
        <v>275</v>
      </c>
      <c r="K122" s="84"/>
      <c r="L122" s="52"/>
    </row>
    <row r="123" spans="1:12" ht="20" customHeight="1">
      <c r="A123" s="79" t="s">
        <v>49</v>
      </c>
      <c r="B123" s="57" t="s">
        <v>7</v>
      </c>
      <c r="C123" s="343" t="s">
        <v>52</v>
      </c>
      <c r="D123" s="93" t="s">
        <v>51</v>
      </c>
      <c r="E123" s="341" t="s">
        <v>53</v>
      </c>
      <c r="F123" s="340" t="s">
        <v>70</v>
      </c>
      <c r="G123" s="339" t="s">
        <v>54</v>
      </c>
      <c r="H123" s="338" t="s">
        <v>34</v>
      </c>
      <c r="I123" s="76" t="s">
        <v>16</v>
      </c>
      <c r="K123" s="84"/>
      <c r="L123" s="52"/>
    </row>
    <row r="124" spans="1:12" ht="20" customHeight="1">
      <c r="A124" s="64" t="s">
        <v>49</v>
      </c>
      <c r="B124" s="480" t="s">
        <v>99</v>
      </c>
      <c r="C124" s="572"/>
      <c r="D124" s="573"/>
      <c r="E124" s="574"/>
      <c r="F124" s="322"/>
      <c r="G124" s="575"/>
      <c r="H124" s="576"/>
      <c r="I124" s="110">
        <f>SUM(C124:H124)</f>
        <v>0</v>
      </c>
      <c r="J124" s="111"/>
      <c r="L124" s="52"/>
    </row>
    <row r="125" spans="1:12" ht="20" customHeight="1">
      <c r="A125" s="64" t="s">
        <v>49</v>
      </c>
      <c r="B125" s="480" t="s">
        <v>264</v>
      </c>
      <c r="C125" s="572"/>
      <c r="D125" s="573"/>
      <c r="E125" s="574"/>
      <c r="F125" s="322"/>
      <c r="G125" s="575"/>
      <c r="H125" s="576"/>
      <c r="I125" s="110">
        <f aca="true" t="shared" si="15" ref="I125:I129">SUM(C125:H125)</f>
        <v>0</v>
      </c>
      <c r="J125" s="111"/>
      <c r="L125" s="52"/>
    </row>
    <row r="126" spans="1:12" ht="20" customHeight="1">
      <c r="A126" s="64" t="s">
        <v>49</v>
      </c>
      <c r="B126" s="480" t="s">
        <v>265</v>
      </c>
      <c r="C126" s="572"/>
      <c r="D126" s="573"/>
      <c r="E126" s="574"/>
      <c r="F126" s="322"/>
      <c r="G126" s="575"/>
      <c r="H126" s="576"/>
      <c r="I126" s="110">
        <f t="shared" si="15"/>
        <v>0</v>
      </c>
      <c r="J126" s="111"/>
      <c r="L126" s="52"/>
    </row>
    <row r="127" spans="1:12" ht="20" customHeight="1">
      <c r="A127" s="64" t="s">
        <v>49</v>
      </c>
      <c r="B127" s="480" t="s">
        <v>266</v>
      </c>
      <c r="C127" s="572"/>
      <c r="D127" s="573"/>
      <c r="E127" s="574"/>
      <c r="F127" s="322"/>
      <c r="G127" s="575"/>
      <c r="H127" s="576"/>
      <c r="I127" s="110">
        <f t="shared" si="15"/>
        <v>0</v>
      </c>
      <c r="J127" s="112"/>
      <c r="L127" s="52"/>
    </row>
    <row r="128" spans="1:12" ht="20" customHeight="1">
      <c r="A128" s="64" t="s">
        <v>49</v>
      </c>
      <c r="B128" s="480" t="s">
        <v>267</v>
      </c>
      <c r="C128" s="572"/>
      <c r="D128" s="573"/>
      <c r="E128" s="574"/>
      <c r="F128" s="322"/>
      <c r="G128" s="575"/>
      <c r="H128" s="576"/>
      <c r="I128" s="110">
        <f t="shared" si="15"/>
        <v>0</v>
      </c>
      <c r="J128" s="111"/>
      <c r="L128" s="52"/>
    </row>
    <row r="129" spans="1:12" ht="20" customHeight="1">
      <c r="A129" s="64" t="s">
        <v>49</v>
      </c>
      <c r="B129" s="480" t="s">
        <v>268</v>
      </c>
      <c r="C129" s="572"/>
      <c r="D129" s="573"/>
      <c r="E129" s="574"/>
      <c r="F129" s="322"/>
      <c r="G129" s="575"/>
      <c r="H129" s="576"/>
      <c r="I129" s="110">
        <f t="shared" si="15"/>
        <v>0</v>
      </c>
      <c r="J129" s="111"/>
      <c r="L129" s="52"/>
    </row>
    <row r="130" spans="1:12" ht="20" customHeight="1">
      <c r="A130" s="90"/>
      <c r="B130" s="91"/>
      <c r="C130" s="74"/>
      <c r="D130" s="92"/>
      <c r="E130" s="74"/>
      <c r="F130" s="92"/>
      <c r="G130" s="74"/>
      <c r="H130" s="92"/>
      <c r="I130" s="83">
        <f>SUM(I124:I129)</f>
        <v>0</v>
      </c>
      <c r="K130" s="84"/>
      <c r="L130" s="52"/>
    </row>
    <row r="131" spans="1:12" ht="20" customHeight="1">
      <c r="A131" s="79" t="s">
        <v>50</v>
      </c>
      <c r="B131" s="57" t="s">
        <v>7</v>
      </c>
      <c r="C131" s="343" t="s">
        <v>52</v>
      </c>
      <c r="D131" s="93" t="s">
        <v>51</v>
      </c>
      <c r="E131" s="341" t="s">
        <v>53</v>
      </c>
      <c r="F131" s="340" t="s">
        <v>70</v>
      </c>
      <c r="G131" s="339" t="s">
        <v>54</v>
      </c>
      <c r="H131" s="338" t="s">
        <v>34</v>
      </c>
      <c r="I131" s="76" t="s">
        <v>16</v>
      </c>
      <c r="K131" s="84"/>
      <c r="L131" s="52"/>
    </row>
    <row r="132" spans="1:12" ht="20" customHeight="1">
      <c r="A132" s="64" t="s">
        <v>50</v>
      </c>
      <c r="B132" s="480" t="s">
        <v>134</v>
      </c>
      <c r="C132" s="572"/>
      <c r="D132" s="573">
        <f>'BB'!C32</f>
        <v>5</v>
      </c>
      <c r="E132" s="574"/>
      <c r="F132" s="322"/>
      <c r="G132" s="575"/>
      <c r="H132" s="576"/>
      <c r="I132" s="73">
        <f>SUM(C132:H132)</f>
        <v>5</v>
      </c>
      <c r="K132" s="84"/>
      <c r="L132" s="52"/>
    </row>
    <row r="133" spans="1:12" ht="20" customHeight="1">
      <c r="A133" s="64" t="s">
        <v>50</v>
      </c>
      <c r="B133" s="480" t="s">
        <v>69</v>
      </c>
      <c r="C133" s="683">
        <f>SB!C27</f>
        <v>65</v>
      </c>
      <c r="D133" s="573"/>
      <c r="E133" s="574"/>
      <c r="F133" s="322"/>
      <c r="G133" s="575"/>
      <c r="H133" s="576"/>
      <c r="I133" s="73">
        <f aca="true" t="shared" si="16" ref="I133:I137">SUM(C133:H133)</f>
        <v>65</v>
      </c>
      <c r="K133" s="84"/>
      <c r="L133" s="52"/>
    </row>
    <row r="134" spans="1:12" ht="20" customHeight="1">
      <c r="A134" s="64" t="s">
        <v>50</v>
      </c>
      <c r="B134" s="480" t="s">
        <v>82</v>
      </c>
      <c r="C134" s="572"/>
      <c r="D134" s="573"/>
      <c r="E134" s="574"/>
      <c r="F134" s="322"/>
      <c r="G134" s="575">
        <f>SW!C33</f>
        <v>110</v>
      </c>
      <c r="H134" s="576"/>
      <c r="I134" s="73">
        <f t="shared" si="16"/>
        <v>110</v>
      </c>
      <c r="K134" s="84"/>
      <c r="L134" s="52"/>
    </row>
    <row r="135" spans="1:12" ht="20" customHeight="1">
      <c r="A135" s="64" t="s">
        <v>50</v>
      </c>
      <c r="B135" s="480" t="s">
        <v>271</v>
      </c>
      <c r="C135" s="572"/>
      <c r="D135" s="573"/>
      <c r="E135" s="574"/>
      <c r="F135" s="322"/>
      <c r="G135" s="575"/>
      <c r="H135" s="576"/>
      <c r="I135" s="73">
        <f t="shared" si="16"/>
        <v>0</v>
      </c>
      <c r="K135" s="84"/>
      <c r="L135" s="52"/>
    </row>
    <row r="136" spans="1:12" ht="20" customHeight="1">
      <c r="A136" s="64" t="s">
        <v>50</v>
      </c>
      <c r="B136" s="480" t="s">
        <v>102</v>
      </c>
      <c r="C136" s="572"/>
      <c r="D136" s="573"/>
      <c r="E136" s="574"/>
      <c r="F136" s="322"/>
      <c r="G136" s="575"/>
      <c r="H136" s="576"/>
      <c r="I136" s="73">
        <f t="shared" si="16"/>
        <v>0</v>
      </c>
      <c r="K136" s="84"/>
      <c r="L136" s="52"/>
    </row>
    <row r="137" spans="1:12" ht="20" customHeight="1">
      <c r="A137" s="64" t="s">
        <v>50</v>
      </c>
      <c r="B137" s="480" t="s">
        <v>272</v>
      </c>
      <c r="C137" s="572"/>
      <c r="D137" s="573"/>
      <c r="E137" s="574"/>
      <c r="F137" s="322"/>
      <c r="G137" s="575"/>
      <c r="H137" s="576"/>
      <c r="I137" s="73">
        <f t="shared" si="16"/>
        <v>0</v>
      </c>
      <c r="K137" s="84"/>
      <c r="L137" s="52"/>
    </row>
    <row r="138" spans="1:12" ht="20" customHeight="1">
      <c r="A138" s="54"/>
      <c r="B138" s="54"/>
      <c r="C138" s="74"/>
      <c r="D138" s="92"/>
      <c r="E138" s="74"/>
      <c r="F138" s="92"/>
      <c r="G138" s="74"/>
      <c r="H138" s="92"/>
      <c r="I138" s="83">
        <f>SUM(I132:I137)</f>
        <v>180</v>
      </c>
      <c r="K138" s="84"/>
      <c r="L138" s="52"/>
    </row>
    <row r="139" spans="11:12" ht="20" customHeight="1">
      <c r="K139" s="84"/>
      <c r="L139" s="52"/>
    </row>
  </sheetData>
  <mergeCells count="1">
    <mergeCell ref="K1:L1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workbookViewId="0" topLeftCell="A1">
      <selection activeCell="I25" sqref="I25"/>
    </sheetView>
  </sheetViews>
  <sheetFormatPr defaultColWidth="9.140625" defaultRowHeight="20.25" customHeight="1"/>
  <cols>
    <col min="1" max="1" width="9.421875" style="0" customWidth="1"/>
    <col min="2" max="2" width="28.00390625" style="0" customWidth="1"/>
    <col min="3" max="3" width="11.421875" style="0" customWidth="1"/>
    <col min="4" max="4" width="8.7109375" style="122" customWidth="1"/>
    <col min="6" max="6" width="8.7109375" style="122" customWidth="1"/>
    <col min="8" max="8" width="12.57421875" style="0" customWidth="1"/>
    <col min="9" max="9" width="19.8515625" style="0" customWidth="1"/>
    <col min="10" max="10" width="18.8515625" style="0" customWidth="1"/>
  </cols>
  <sheetData>
    <row r="1" spans="1:10" ht="20.5" customHeight="1">
      <c r="A1" s="49" t="s">
        <v>30</v>
      </c>
      <c r="B1" s="34"/>
      <c r="C1" s="34"/>
      <c r="D1" s="118"/>
      <c r="E1" s="34"/>
      <c r="F1" s="118"/>
      <c r="G1" s="51"/>
      <c r="H1" s="53"/>
      <c r="I1" s="771" t="s">
        <v>306</v>
      </c>
      <c r="J1" s="771"/>
    </row>
    <row r="2" spans="1:10" ht="20.5" customHeight="1">
      <c r="A2" s="54"/>
      <c r="B2" s="54"/>
      <c r="C2" s="50"/>
      <c r="D2" s="118"/>
      <c r="E2" s="50"/>
      <c r="F2" s="118"/>
      <c r="G2" s="55"/>
      <c r="H2" s="52"/>
      <c r="I2" s="56" t="s">
        <v>33</v>
      </c>
      <c r="J2" s="56">
        <f>G8</f>
        <v>0</v>
      </c>
    </row>
    <row r="3" spans="1:10" ht="20.5" customHeight="1">
      <c r="A3" s="34"/>
      <c r="B3" s="57" t="s">
        <v>7</v>
      </c>
      <c r="C3" s="58" t="s">
        <v>34</v>
      </c>
      <c r="D3" s="120" t="s">
        <v>84</v>
      </c>
      <c r="E3" s="59" t="s">
        <v>32</v>
      </c>
      <c r="F3" s="120" t="s">
        <v>31</v>
      </c>
      <c r="G3" s="51"/>
      <c r="H3" s="52"/>
      <c r="I3" s="56" t="s">
        <v>35</v>
      </c>
      <c r="J3" s="56">
        <f>G14</f>
        <v>0</v>
      </c>
    </row>
    <row r="4" spans="1:10" ht="20.5" customHeight="1">
      <c r="A4" s="349" t="s">
        <v>62</v>
      </c>
      <c r="B4" s="494" t="s">
        <v>83</v>
      </c>
      <c r="C4" s="565"/>
      <c r="D4" s="566"/>
      <c r="E4" s="554"/>
      <c r="F4" s="567"/>
      <c r="G4" s="51">
        <f>SUM(C4:F4)</f>
        <v>0</v>
      </c>
      <c r="H4" s="52"/>
      <c r="I4" s="56" t="s">
        <v>29</v>
      </c>
      <c r="J4" s="56">
        <f>G20</f>
        <v>155</v>
      </c>
    </row>
    <row r="5" spans="1:10" ht="20.5" customHeight="1">
      <c r="A5" s="349" t="s">
        <v>62</v>
      </c>
      <c r="B5" s="494" t="s">
        <v>172</v>
      </c>
      <c r="C5" s="561"/>
      <c r="D5" s="568"/>
      <c r="E5" s="554"/>
      <c r="F5" s="562"/>
      <c r="G5" s="51">
        <f aca="true" t="shared" si="0" ref="G5:G7">SUM(C5:F5)</f>
        <v>0</v>
      </c>
      <c r="H5" s="52"/>
      <c r="I5" s="56" t="s">
        <v>26</v>
      </c>
      <c r="J5" s="56">
        <f>G26</f>
        <v>120</v>
      </c>
    </row>
    <row r="6" spans="1:10" ht="20.5" customHeight="1">
      <c r="A6" s="349" t="s">
        <v>62</v>
      </c>
      <c r="B6" s="494" t="s">
        <v>173</v>
      </c>
      <c r="C6" s="561"/>
      <c r="D6" s="568"/>
      <c r="E6" s="554"/>
      <c r="F6" s="562"/>
      <c r="G6" s="51">
        <f t="shared" si="0"/>
        <v>0</v>
      </c>
      <c r="H6" s="52"/>
      <c r="I6" s="56" t="s">
        <v>36</v>
      </c>
      <c r="J6" s="56">
        <f>G32</f>
        <v>0</v>
      </c>
    </row>
    <row r="7" spans="1:10" ht="20.5" customHeight="1">
      <c r="A7" s="349" t="s">
        <v>62</v>
      </c>
      <c r="B7" s="494" t="s">
        <v>156</v>
      </c>
      <c r="C7" s="561"/>
      <c r="D7" s="568">
        <f>'BA'!C31</f>
        <v>0</v>
      </c>
      <c r="E7" s="554"/>
      <c r="F7" s="562"/>
      <c r="G7" s="51">
        <f t="shared" si="0"/>
        <v>0</v>
      </c>
      <c r="H7" s="52"/>
      <c r="I7" s="56" t="s">
        <v>60</v>
      </c>
      <c r="J7" s="56">
        <f>G38</f>
        <v>0</v>
      </c>
    </row>
    <row r="8" spans="1:10" ht="20.5" customHeight="1">
      <c r="A8" s="50"/>
      <c r="B8" s="50"/>
      <c r="C8" s="50"/>
      <c r="D8" s="118"/>
      <c r="E8" s="50"/>
      <c r="F8" s="118"/>
      <c r="G8" s="55">
        <f>SUM(G4:G7)</f>
        <v>0</v>
      </c>
      <c r="H8" s="52"/>
      <c r="I8" s="56" t="s">
        <v>24</v>
      </c>
      <c r="J8" s="56">
        <f>G44</f>
        <v>3.3</v>
      </c>
    </row>
    <row r="9" spans="1:10" ht="20.5" customHeight="1">
      <c r="A9" s="61"/>
      <c r="B9" s="57" t="s">
        <v>7</v>
      </c>
      <c r="C9" s="58" t="s">
        <v>34</v>
      </c>
      <c r="D9" s="120" t="s">
        <v>84</v>
      </c>
      <c r="E9" s="59" t="s">
        <v>32</v>
      </c>
      <c r="F9" s="120" t="s">
        <v>31</v>
      </c>
      <c r="G9" s="51"/>
      <c r="H9" s="52"/>
      <c r="I9" s="56" t="s">
        <v>37</v>
      </c>
      <c r="J9" s="56">
        <f>G50</f>
        <v>0</v>
      </c>
    </row>
    <row r="10" spans="1:10" ht="20.5" customHeight="1">
      <c r="A10" s="349" t="s">
        <v>22</v>
      </c>
      <c r="B10" s="494" t="s">
        <v>175</v>
      </c>
      <c r="C10" s="561"/>
      <c r="D10" s="568"/>
      <c r="E10" s="554"/>
      <c r="F10" s="562"/>
      <c r="G10" s="51">
        <f>SUM(C10:F10)</f>
        <v>0</v>
      </c>
      <c r="H10" s="52"/>
      <c r="I10" s="56" t="s">
        <v>38</v>
      </c>
      <c r="J10" s="56">
        <f>G56</f>
        <v>0</v>
      </c>
    </row>
    <row r="11" spans="1:10" ht="20.5" customHeight="1">
      <c r="A11" s="349" t="s">
        <v>22</v>
      </c>
      <c r="B11" s="494" t="s">
        <v>176</v>
      </c>
      <c r="C11" s="561"/>
      <c r="D11" s="568"/>
      <c r="E11" s="554"/>
      <c r="F11" s="562"/>
      <c r="G11" s="51">
        <f aca="true" t="shared" si="1" ref="G11:G13">SUM(C11:F11)</f>
        <v>0</v>
      </c>
      <c r="H11" s="52"/>
      <c r="I11" s="56" t="s">
        <v>40</v>
      </c>
      <c r="J11" s="56">
        <f>G68</f>
        <v>255</v>
      </c>
    </row>
    <row r="12" spans="1:10" ht="20.5" customHeight="1">
      <c r="A12" s="349" t="s">
        <v>22</v>
      </c>
      <c r="B12" s="494" t="s">
        <v>97</v>
      </c>
      <c r="C12" s="561"/>
      <c r="D12" s="568"/>
      <c r="E12" s="554"/>
      <c r="F12" s="562"/>
      <c r="G12" s="51">
        <f t="shared" si="1"/>
        <v>0</v>
      </c>
      <c r="H12" s="52"/>
      <c r="I12" s="56" t="s">
        <v>39</v>
      </c>
      <c r="J12" s="56">
        <f>G62</f>
        <v>0</v>
      </c>
    </row>
    <row r="13" spans="1:10" ht="20.5" customHeight="1">
      <c r="A13" s="349" t="s">
        <v>22</v>
      </c>
      <c r="B13" s="494" t="s">
        <v>85</v>
      </c>
      <c r="C13" s="561"/>
      <c r="D13" s="568"/>
      <c r="E13" s="554"/>
      <c r="F13" s="562"/>
      <c r="G13" s="51">
        <f t="shared" si="1"/>
        <v>0</v>
      </c>
      <c r="H13" s="52"/>
      <c r="I13" s="56" t="s">
        <v>41</v>
      </c>
      <c r="J13" s="56">
        <f>G74</f>
        <v>195</v>
      </c>
    </row>
    <row r="14" spans="1:10" ht="20.5" customHeight="1">
      <c r="A14" s="50"/>
      <c r="B14" s="50"/>
      <c r="C14" s="50"/>
      <c r="D14" s="118"/>
      <c r="E14" s="50"/>
      <c r="F14" s="118"/>
      <c r="G14" s="55">
        <f>SUM(G10:G13)</f>
        <v>0</v>
      </c>
      <c r="H14" s="52"/>
      <c r="I14" s="56" t="s">
        <v>42</v>
      </c>
      <c r="J14" s="56">
        <f>G80</f>
        <v>20</v>
      </c>
    </row>
    <row r="15" spans="1:10" ht="20.5" customHeight="1">
      <c r="A15" s="57" t="s">
        <v>29</v>
      </c>
      <c r="B15" s="57" t="s">
        <v>7</v>
      </c>
      <c r="C15" s="58" t="s">
        <v>34</v>
      </c>
      <c r="D15" s="120" t="s">
        <v>84</v>
      </c>
      <c r="E15" s="59" t="s">
        <v>32</v>
      </c>
      <c r="F15" s="120" t="s">
        <v>31</v>
      </c>
      <c r="G15" s="51"/>
      <c r="H15" s="52"/>
      <c r="I15" s="56" t="s">
        <v>43</v>
      </c>
      <c r="J15" s="56">
        <f>G86</f>
        <v>8.3</v>
      </c>
    </row>
    <row r="16" spans="1:10" ht="20.5" customHeight="1">
      <c r="A16" s="349" t="s">
        <v>29</v>
      </c>
      <c r="B16" s="494" t="s">
        <v>182</v>
      </c>
      <c r="C16" s="561"/>
      <c r="D16" s="568"/>
      <c r="E16" s="554"/>
      <c r="F16" s="562"/>
      <c r="G16" s="51">
        <f>SUM(C16:F16)</f>
        <v>0</v>
      </c>
      <c r="H16" s="52"/>
      <c r="I16" s="56" t="s">
        <v>44</v>
      </c>
      <c r="J16" s="56">
        <f>G92</f>
        <v>170</v>
      </c>
    </row>
    <row r="17" spans="1:10" ht="20.5" customHeight="1">
      <c r="A17" s="349" t="s">
        <v>29</v>
      </c>
      <c r="B17" s="494" t="s">
        <v>183</v>
      </c>
      <c r="C17" s="561"/>
      <c r="D17" s="568"/>
      <c r="E17" s="554"/>
      <c r="F17" s="562">
        <f>'GT'!C29</f>
        <v>55</v>
      </c>
      <c r="G17" s="51">
        <f aca="true" t="shared" si="2" ref="G17:G19">SUM(C17:F17)</f>
        <v>55</v>
      </c>
      <c r="H17" s="52"/>
      <c r="I17" s="56" t="s">
        <v>27</v>
      </c>
      <c r="J17" s="56">
        <f>G98</f>
        <v>0</v>
      </c>
    </row>
    <row r="18" spans="1:10" ht="20.5" customHeight="1">
      <c r="A18" s="349" t="s">
        <v>29</v>
      </c>
      <c r="B18" s="494" t="s">
        <v>184</v>
      </c>
      <c r="C18" s="561"/>
      <c r="D18" s="568"/>
      <c r="E18" s="554"/>
      <c r="F18" s="562"/>
      <c r="G18" s="51">
        <f t="shared" si="2"/>
        <v>0</v>
      </c>
      <c r="H18" s="52"/>
      <c r="I18" s="56" t="s">
        <v>18</v>
      </c>
      <c r="J18" s="56">
        <f>G104</f>
        <v>155</v>
      </c>
    </row>
    <row r="19" spans="1:10" ht="20.5" customHeight="1">
      <c r="A19" s="349" t="s">
        <v>29</v>
      </c>
      <c r="B19" s="494" t="s">
        <v>98</v>
      </c>
      <c r="C19" s="561"/>
      <c r="D19" s="568"/>
      <c r="E19" s="554"/>
      <c r="F19" s="562">
        <f>'GT'!C33</f>
        <v>100</v>
      </c>
      <c r="G19" s="51">
        <f t="shared" si="2"/>
        <v>100</v>
      </c>
      <c r="H19" s="52"/>
      <c r="I19" s="52"/>
      <c r="J19" s="52"/>
    </row>
    <row r="20" spans="1:10" ht="20.5" customHeight="1">
      <c r="A20" s="54"/>
      <c r="B20" s="54"/>
      <c r="C20" s="50"/>
      <c r="D20" s="118"/>
      <c r="E20" s="50"/>
      <c r="F20" s="118"/>
      <c r="G20" s="55">
        <f>SUM(G16:G19)</f>
        <v>155</v>
      </c>
      <c r="H20" s="52"/>
      <c r="I20" s="52"/>
      <c r="J20" s="52"/>
    </row>
    <row r="21" spans="1:10" ht="20.5" customHeight="1">
      <c r="A21" s="61"/>
      <c r="B21" s="57" t="s">
        <v>7</v>
      </c>
      <c r="C21" s="58" t="s">
        <v>34</v>
      </c>
      <c r="D21" s="120" t="s">
        <v>84</v>
      </c>
      <c r="E21" s="59" t="s">
        <v>32</v>
      </c>
      <c r="F21" s="120" t="s">
        <v>31</v>
      </c>
      <c r="G21" s="51"/>
      <c r="H21" s="52"/>
      <c r="I21" s="52"/>
      <c r="J21" s="52"/>
    </row>
    <row r="22" spans="1:10" ht="20.5" customHeight="1">
      <c r="A22" s="349" t="s">
        <v>26</v>
      </c>
      <c r="B22" s="494" t="s">
        <v>190</v>
      </c>
      <c r="C22" s="561"/>
      <c r="D22" s="568"/>
      <c r="E22" s="554"/>
      <c r="F22" s="562"/>
      <c r="G22" s="51">
        <f>SUM(C22:F22)</f>
        <v>0</v>
      </c>
      <c r="H22" s="52"/>
      <c r="I22" s="52"/>
      <c r="J22" s="52"/>
    </row>
    <row r="23" spans="1:10" ht="20.5" customHeight="1">
      <c r="A23" s="349" t="s">
        <v>26</v>
      </c>
      <c r="B23" s="494" t="s">
        <v>191</v>
      </c>
      <c r="C23" s="561"/>
      <c r="D23" s="568"/>
      <c r="E23" s="554"/>
      <c r="F23" s="562">
        <f>'GT'!C32</f>
        <v>50</v>
      </c>
      <c r="G23" s="51">
        <f aca="true" t="shared" si="3" ref="G23:G25">SUM(C23:F23)</f>
        <v>50</v>
      </c>
      <c r="H23" s="52"/>
      <c r="I23" s="52"/>
      <c r="J23" s="52"/>
    </row>
    <row r="24" spans="1:10" ht="20.5" customHeight="1">
      <c r="A24" s="349" t="s">
        <v>26</v>
      </c>
      <c r="B24" s="494" t="s">
        <v>192</v>
      </c>
      <c r="C24" s="565"/>
      <c r="D24" s="566"/>
      <c r="E24" s="554">
        <f>'BK'!C26</f>
        <v>70</v>
      </c>
      <c r="F24" s="567">
        <f>'GT'!C34</f>
        <v>0</v>
      </c>
      <c r="G24" s="51">
        <f t="shared" si="3"/>
        <v>70</v>
      </c>
      <c r="H24" s="52"/>
      <c r="I24" s="52"/>
      <c r="J24" s="52"/>
    </row>
    <row r="25" spans="1:10" ht="20.5" customHeight="1">
      <c r="A25" s="349" t="s">
        <v>26</v>
      </c>
      <c r="B25" s="494" t="s">
        <v>86</v>
      </c>
      <c r="C25" s="565"/>
      <c r="D25" s="566"/>
      <c r="E25" s="554"/>
      <c r="F25" s="567"/>
      <c r="G25" s="51">
        <f t="shared" si="3"/>
        <v>0</v>
      </c>
      <c r="H25" s="52"/>
      <c r="I25" s="52"/>
      <c r="J25" s="52"/>
    </row>
    <row r="26" spans="1:10" ht="20.5" customHeight="1">
      <c r="A26" s="62"/>
      <c r="B26" s="63"/>
      <c r="C26" s="50"/>
      <c r="D26" s="118"/>
      <c r="E26" s="50"/>
      <c r="F26" s="118"/>
      <c r="G26" s="55">
        <f>SUM(G22:G25)</f>
        <v>120</v>
      </c>
      <c r="H26" s="52"/>
      <c r="I26" s="52"/>
      <c r="J26" s="52"/>
    </row>
    <row r="27" spans="1:10" ht="20.5" customHeight="1">
      <c r="A27" s="61"/>
      <c r="B27" s="57" t="s">
        <v>7</v>
      </c>
      <c r="C27" s="58" t="s">
        <v>34</v>
      </c>
      <c r="D27" s="120" t="s">
        <v>84</v>
      </c>
      <c r="E27" s="59" t="s">
        <v>32</v>
      </c>
      <c r="F27" s="120" t="s">
        <v>31</v>
      </c>
      <c r="G27" s="51"/>
      <c r="H27" s="52"/>
      <c r="I27" s="52"/>
      <c r="J27" s="52"/>
    </row>
    <row r="28" spans="1:10" ht="20.5" customHeight="1">
      <c r="A28" s="349" t="s">
        <v>55</v>
      </c>
      <c r="B28" s="494" t="s">
        <v>198</v>
      </c>
      <c r="C28" s="565"/>
      <c r="D28" s="566"/>
      <c r="E28" s="554"/>
      <c r="F28" s="567"/>
      <c r="G28" s="51">
        <f>SUM(C28:F28)</f>
        <v>0</v>
      </c>
      <c r="H28" s="52"/>
      <c r="I28" s="52"/>
      <c r="J28" s="52"/>
    </row>
    <row r="29" spans="1:10" ht="20.5" customHeight="1">
      <c r="A29" s="349" t="s">
        <v>55</v>
      </c>
      <c r="B29" s="494" t="s">
        <v>87</v>
      </c>
      <c r="C29" s="565"/>
      <c r="D29" s="566"/>
      <c r="E29" s="554"/>
      <c r="F29" s="567"/>
      <c r="G29" s="51">
        <f aca="true" t="shared" si="4" ref="G29:G31">SUM(C29:F29)</f>
        <v>0</v>
      </c>
      <c r="H29" s="52"/>
      <c r="I29" s="52"/>
      <c r="J29" s="52"/>
    </row>
    <row r="30" spans="1:10" ht="20.5" customHeight="1">
      <c r="A30" s="349" t="s">
        <v>55</v>
      </c>
      <c r="B30" s="494" t="s">
        <v>199</v>
      </c>
      <c r="C30" s="565"/>
      <c r="D30" s="566"/>
      <c r="E30" s="554"/>
      <c r="F30" s="567"/>
      <c r="G30" s="51">
        <f t="shared" si="4"/>
        <v>0</v>
      </c>
      <c r="H30" s="52"/>
      <c r="I30" s="52"/>
      <c r="J30" s="52"/>
    </row>
    <row r="31" spans="1:10" ht="20.5" customHeight="1">
      <c r="A31" s="349" t="s">
        <v>55</v>
      </c>
      <c r="B31" s="494" t="s">
        <v>200</v>
      </c>
      <c r="C31" s="565"/>
      <c r="D31" s="566"/>
      <c r="E31" s="554"/>
      <c r="F31" s="567"/>
      <c r="G31" s="51">
        <f t="shared" si="4"/>
        <v>0</v>
      </c>
      <c r="H31" s="52"/>
      <c r="I31" s="52"/>
      <c r="J31" s="52"/>
    </row>
    <row r="32" spans="1:10" ht="20.5" customHeight="1">
      <c r="A32" s="118"/>
      <c r="B32" s="118"/>
      <c r="C32" s="118"/>
      <c r="D32" s="118"/>
      <c r="E32" s="118"/>
      <c r="F32" s="118"/>
      <c r="G32" s="119">
        <f>SUM(G28:G31)</f>
        <v>0</v>
      </c>
      <c r="H32" s="52"/>
      <c r="I32" s="52"/>
      <c r="J32" s="52"/>
    </row>
    <row r="33" spans="1:10" s="29" customFormat="1" ht="20.5" customHeight="1">
      <c r="A33" s="61"/>
      <c r="B33" s="61"/>
      <c r="C33" s="58" t="s">
        <v>34</v>
      </c>
      <c r="D33" s="120" t="s">
        <v>84</v>
      </c>
      <c r="E33" s="59" t="s">
        <v>32</v>
      </c>
      <c r="F33" s="120" t="s">
        <v>31</v>
      </c>
      <c r="G33" s="51"/>
      <c r="H33" s="52"/>
      <c r="I33" s="52"/>
      <c r="J33" s="52"/>
    </row>
    <row r="34" spans="1:10" ht="20.5" customHeight="1">
      <c r="A34" s="349" t="s">
        <v>60</v>
      </c>
      <c r="B34" s="494" t="s">
        <v>206</v>
      </c>
      <c r="C34" s="576"/>
      <c r="D34" s="577"/>
      <c r="E34" s="201"/>
      <c r="F34" s="571"/>
      <c r="G34" s="51">
        <f>SUM(C34:F34)</f>
        <v>0</v>
      </c>
      <c r="H34" s="52"/>
      <c r="I34" s="52"/>
      <c r="J34" s="52"/>
    </row>
    <row r="35" spans="1:10" ht="20.5" customHeight="1">
      <c r="A35" s="349" t="s">
        <v>60</v>
      </c>
      <c r="B35" s="494" t="s">
        <v>207</v>
      </c>
      <c r="C35" s="576"/>
      <c r="D35" s="577"/>
      <c r="E35" s="201"/>
      <c r="F35" s="571"/>
      <c r="G35" s="51">
        <f aca="true" t="shared" si="5" ref="G35:G37">SUM(C35:F35)</f>
        <v>0</v>
      </c>
      <c r="H35" s="52"/>
      <c r="I35" s="52"/>
      <c r="J35" s="52"/>
    </row>
    <row r="36" spans="1:10" ht="20.5" customHeight="1">
      <c r="A36" s="349" t="s">
        <v>60</v>
      </c>
      <c r="B36" s="494" t="s">
        <v>208</v>
      </c>
      <c r="C36" s="576"/>
      <c r="D36" s="577"/>
      <c r="E36" s="201"/>
      <c r="F36" s="571"/>
      <c r="G36" s="51">
        <f t="shared" si="5"/>
        <v>0</v>
      </c>
      <c r="H36" s="52"/>
      <c r="I36" s="52"/>
      <c r="J36" s="52"/>
    </row>
    <row r="37" spans="1:10" ht="20.5" customHeight="1">
      <c r="A37" s="349" t="s">
        <v>60</v>
      </c>
      <c r="B37" s="494" t="s">
        <v>209</v>
      </c>
      <c r="C37" s="576"/>
      <c r="D37" s="577"/>
      <c r="E37" s="201"/>
      <c r="F37" s="571"/>
      <c r="G37" s="51">
        <f t="shared" si="5"/>
        <v>0</v>
      </c>
      <c r="H37" s="52"/>
      <c r="I37" s="52"/>
      <c r="J37" s="52"/>
    </row>
    <row r="38" spans="1:10" ht="20.5" customHeight="1">
      <c r="A38" s="118"/>
      <c r="B38" s="118"/>
      <c r="C38" s="118"/>
      <c r="D38" s="118"/>
      <c r="E38" s="118"/>
      <c r="F38" s="118"/>
      <c r="G38" s="119">
        <f>SUM(G34:G37)</f>
        <v>0</v>
      </c>
      <c r="H38" s="52"/>
      <c r="I38" s="52"/>
      <c r="J38" s="52"/>
    </row>
    <row r="39" spans="1:10" ht="20.5" customHeight="1">
      <c r="A39" s="57" t="s">
        <v>24</v>
      </c>
      <c r="B39" s="57" t="s">
        <v>7</v>
      </c>
      <c r="C39" s="58" t="s">
        <v>34</v>
      </c>
      <c r="D39" s="120" t="s">
        <v>84</v>
      </c>
      <c r="E39" s="59" t="s">
        <v>32</v>
      </c>
      <c r="F39" s="120" t="s">
        <v>31</v>
      </c>
      <c r="G39" s="51">
        <f>SUM(C39:F39)</f>
        <v>0</v>
      </c>
      <c r="H39" s="52"/>
      <c r="I39" s="52"/>
      <c r="J39" s="52"/>
    </row>
    <row r="40" spans="1:10" ht="20.5" customHeight="1">
      <c r="A40" s="349" t="s">
        <v>24</v>
      </c>
      <c r="B40" s="494" t="s">
        <v>214</v>
      </c>
      <c r="C40" s="576"/>
      <c r="D40" s="577"/>
      <c r="E40" s="201">
        <f>'BK'!C27</f>
        <v>3.3</v>
      </c>
      <c r="F40" s="571"/>
      <c r="G40" s="51">
        <f>SUM(C40:F40)</f>
        <v>3.3</v>
      </c>
      <c r="H40" s="52"/>
      <c r="I40" s="52"/>
      <c r="J40" s="52"/>
    </row>
    <row r="41" spans="1:10" ht="20.5" customHeight="1">
      <c r="A41" s="349" t="s">
        <v>24</v>
      </c>
      <c r="B41" s="494" t="s">
        <v>215</v>
      </c>
      <c r="C41" s="576"/>
      <c r="D41" s="577"/>
      <c r="E41" s="201"/>
      <c r="F41" s="571"/>
      <c r="G41" s="51">
        <f aca="true" t="shared" si="6" ref="G41:G43">SUM(C41:F41)</f>
        <v>0</v>
      </c>
      <c r="H41" s="52"/>
      <c r="I41" s="52"/>
      <c r="J41" s="52"/>
    </row>
    <row r="42" spans="1:10" ht="20.5" customHeight="1">
      <c r="A42" s="349" t="s">
        <v>24</v>
      </c>
      <c r="B42" s="494" t="s">
        <v>216</v>
      </c>
      <c r="C42" s="576"/>
      <c r="D42" s="577"/>
      <c r="E42" s="201"/>
      <c r="F42" s="571"/>
      <c r="G42" s="51">
        <f t="shared" si="6"/>
        <v>0</v>
      </c>
      <c r="H42" s="52"/>
      <c r="I42" s="52"/>
      <c r="J42" s="52"/>
    </row>
    <row r="43" spans="1:10" ht="20.5" customHeight="1">
      <c r="A43" s="349" t="s">
        <v>24</v>
      </c>
      <c r="B43" s="494" t="s">
        <v>217</v>
      </c>
      <c r="C43" s="576"/>
      <c r="D43" s="577"/>
      <c r="E43" s="201"/>
      <c r="F43" s="571"/>
      <c r="G43" s="51">
        <f t="shared" si="6"/>
        <v>0</v>
      </c>
      <c r="H43" s="52"/>
      <c r="I43" s="52"/>
      <c r="J43" s="52"/>
    </row>
    <row r="44" spans="1:10" ht="20.5" customHeight="1">
      <c r="A44" s="54"/>
      <c r="B44" s="54"/>
      <c r="C44" s="50"/>
      <c r="D44" s="118"/>
      <c r="E44" s="50"/>
      <c r="F44" s="118"/>
      <c r="G44" s="55">
        <f>SUM(G40:G43)</f>
        <v>3.3</v>
      </c>
      <c r="H44" s="52"/>
      <c r="I44" s="52"/>
      <c r="J44" s="52"/>
    </row>
    <row r="45" spans="1:10" ht="20.5" customHeight="1">
      <c r="A45" s="57" t="s">
        <v>19</v>
      </c>
      <c r="B45" s="57" t="s">
        <v>7</v>
      </c>
      <c r="C45" s="58" t="s">
        <v>34</v>
      </c>
      <c r="D45" s="120" t="s">
        <v>84</v>
      </c>
      <c r="E45" s="59" t="s">
        <v>32</v>
      </c>
      <c r="F45" s="120" t="s">
        <v>31</v>
      </c>
      <c r="G45" s="51"/>
      <c r="H45" s="52"/>
      <c r="I45" s="52"/>
      <c r="J45" s="52"/>
    </row>
    <row r="46" spans="1:10" ht="20.5" customHeight="1">
      <c r="A46" s="349" t="s">
        <v>19</v>
      </c>
      <c r="B46" s="494" t="s">
        <v>95</v>
      </c>
      <c r="C46" s="576"/>
      <c r="D46" s="577"/>
      <c r="E46" s="201"/>
      <c r="F46" s="571"/>
      <c r="G46" s="51">
        <f>SUM(C46:F46)</f>
        <v>0</v>
      </c>
      <c r="H46" s="52"/>
      <c r="I46" s="52"/>
      <c r="J46" s="52"/>
    </row>
    <row r="47" spans="1:10" ht="20.5" customHeight="1">
      <c r="A47" s="349" t="s">
        <v>19</v>
      </c>
      <c r="B47" s="494" t="s">
        <v>66</v>
      </c>
      <c r="C47" s="576"/>
      <c r="D47" s="577"/>
      <c r="E47" s="201"/>
      <c r="F47" s="571"/>
      <c r="G47" s="51">
        <f aca="true" t="shared" si="7" ref="G47:G49">SUM(C47:F47)</f>
        <v>0</v>
      </c>
      <c r="H47" s="52"/>
      <c r="I47" s="52"/>
      <c r="J47" s="52"/>
    </row>
    <row r="48" spans="1:10" ht="20.5" customHeight="1">
      <c r="A48" s="349" t="s">
        <v>19</v>
      </c>
      <c r="B48" s="555" t="s">
        <v>218</v>
      </c>
      <c r="C48" s="576"/>
      <c r="D48" s="577"/>
      <c r="E48" s="201"/>
      <c r="F48" s="571"/>
      <c r="G48" s="51">
        <f t="shared" si="7"/>
        <v>0</v>
      </c>
      <c r="H48" s="52"/>
      <c r="I48" s="52"/>
      <c r="J48" s="52"/>
    </row>
    <row r="49" spans="1:10" ht="20.5" customHeight="1">
      <c r="A49" s="349" t="s">
        <v>19</v>
      </c>
      <c r="B49" s="494" t="s">
        <v>219</v>
      </c>
      <c r="C49" s="576"/>
      <c r="D49" s="577"/>
      <c r="E49" s="201"/>
      <c r="F49" s="571" t="s">
        <v>31</v>
      </c>
      <c r="G49" s="51">
        <f t="shared" si="7"/>
        <v>0</v>
      </c>
      <c r="H49" s="52"/>
      <c r="I49" s="52"/>
      <c r="J49" s="52"/>
    </row>
    <row r="50" spans="1:10" ht="20.5" customHeight="1">
      <c r="A50" s="54"/>
      <c r="B50" s="54"/>
      <c r="C50" s="50"/>
      <c r="D50" s="118"/>
      <c r="E50" s="50"/>
      <c r="F50" s="118"/>
      <c r="G50" s="55">
        <f>SUM(G46:G49)</f>
        <v>0</v>
      </c>
      <c r="H50" s="52"/>
      <c r="I50" s="52"/>
      <c r="J50" s="52"/>
    </row>
    <row r="51" spans="1:10" ht="20.5" customHeight="1">
      <c r="A51" s="57" t="s">
        <v>21</v>
      </c>
      <c r="B51" s="57" t="s">
        <v>7</v>
      </c>
      <c r="C51" s="58" t="s">
        <v>34</v>
      </c>
      <c r="D51" s="120" t="s">
        <v>84</v>
      </c>
      <c r="E51" s="59" t="s">
        <v>32</v>
      </c>
      <c r="F51" s="120" t="s">
        <v>31</v>
      </c>
      <c r="G51" s="51">
        <f>SUM(C51:F51)</f>
        <v>0</v>
      </c>
      <c r="H51" s="52"/>
      <c r="I51" s="52"/>
      <c r="J51" s="52"/>
    </row>
    <row r="52" spans="1:10" ht="20.5" customHeight="1">
      <c r="A52" s="349" t="s">
        <v>75</v>
      </c>
      <c r="B52" s="494" t="s">
        <v>224</v>
      </c>
      <c r="C52" s="576"/>
      <c r="D52" s="577"/>
      <c r="E52" s="201"/>
      <c r="F52" s="571"/>
      <c r="G52" s="51">
        <f>SUM(C52:F52)</f>
        <v>0</v>
      </c>
      <c r="H52" s="52"/>
      <c r="I52" s="52"/>
      <c r="J52" s="52"/>
    </row>
    <row r="53" spans="1:10" ht="20.5" customHeight="1">
      <c r="A53" s="349" t="s">
        <v>75</v>
      </c>
      <c r="B53" s="494" t="s">
        <v>225</v>
      </c>
      <c r="C53" s="576"/>
      <c r="D53" s="577"/>
      <c r="E53" s="201"/>
      <c r="F53" s="571"/>
      <c r="G53" s="51">
        <f aca="true" t="shared" si="8" ref="G53:G55">SUM(C53:F53)</f>
        <v>0</v>
      </c>
      <c r="H53" s="52"/>
      <c r="I53" s="52"/>
      <c r="J53" s="52"/>
    </row>
    <row r="54" spans="1:10" ht="20.5" customHeight="1">
      <c r="A54" s="349" t="s">
        <v>75</v>
      </c>
      <c r="B54" s="494" t="s">
        <v>89</v>
      </c>
      <c r="C54" s="576"/>
      <c r="D54" s="577"/>
      <c r="E54" s="201"/>
      <c r="F54" s="571"/>
      <c r="G54" s="51">
        <f t="shared" si="8"/>
        <v>0</v>
      </c>
      <c r="H54" s="52"/>
      <c r="I54" s="52"/>
      <c r="J54" s="52"/>
    </row>
    <row r="55" spans="1:10" ht="20.5" customHeight="1">
      <c r="A55" s="349" t="s">
        <v>75</v>
      </c>
      <c r="B55" s="494" t="s">
        <v>226</v>
      </c>
      <c r="C55" s="576"/>
      <c r="D55" s="577"/>
      <c r="E55" s="201"/>
      <c r="F55" s="571"/>
      <c r="G55" s="51">
        <f t="shared" si="8"/>
        <v>0</v>
      </c>
      <c r="H55" s="52"/>
      <c r="I55" s="52"/>
      <c r="J55" s="52"/>
    </row>
    <row r="56" spans="1:10" ht="20.5" customHeight="1">
      <c r="A56" s="54"/>
      <c r="B56" s="54"/>
      <c r="C56" s="50"/>
      <c r="D56" s="118"/>
      <c r="E56" s="50"/>
      <c r="F56" s="118"/>
      <c r="G56" s="55">
        <f>SUM(G52:G55)</f>
        <v>0</v>
      </c>
      <c r="H56" s="52"/>
      <c r="I56" s="52"/>
      <c r="J56" s="52"/>
    </row>
    <row r="57" spans="1:10" ht="20.5" customHeight="1">
      <c r="A57" s="57" t="s">
        <v>28</v>
      </c>
      <c r="B57" s="57" t="s">
        <v>7</v>
      </c>
      <c r="C57" s="58" t="s">
        <v>34</v>
      </c>
      <c r="D57" s="120" t="s">
        <v>84</v>
      </c>
      <c r="E57" s="59" t="s">
        <v>32</v>
      </c>
      <c r="F57" s="120" t="s">
        <v>31</v>
      </c>
      <c r="G57" s="51">
        <f>SUM(C57:F57)</f>
        <v>0</v>
      </c>
      <c r="H57" s="52"/>
      <c r="I57" s="52"/>
      <c r="J57" s="52"/>
    </row>
    <row r="58" spans="1:10" ht="20.5" customHeight="1">
      <c r="A58" s="349" t="s">
        <v>2</v>
      </c>
      <c r="B58" s="494" t="s">
        <v>232</v>
      </c>
      <c r="C58" s="576"/>
      <c r="D58" s="577"/>
      <c r="E58" s="201"/>
      <c r="F58" s="571"/>
      <c r="G58" s="51">
        <f>SUM(C58:F58)</f>
        <v>0</v>
      </c>
      <c r="I58" s="52"/>
      <c r="J58" s="52"/>
    </row>
    <row r="59" spans="1:10" ht="20.5" customHeight="1">
      <c r="A59" s="349" t="s">
        <v>2</v>
      </c>
      <c r="B59" s="494" t="s">
        <v>233</v>
      </c>
      <c r="C59" s="576"/>
      <c r="D59" s="577"/>
      <c r="E59" s="201"/>
      <c r="F59" s="571"/>
      <c r="G59" s="51">
        <f aca="true" t="shared" si="9" ref="G59:G61">SUM(C59:F59)</f>
        <v>0</v>
      </c>
      <c r="I59" s="52"/>
      <c r="J59" s="52"/>
    </row>
    <row r="60" spans="1:10" ht="20.5" customHeight="1">
      <c r="A60" s="349" t="s">
        <v>2</v>
      </c>
      <c r="B60" s="494" t="s">
        <v>65</v>
      </c>
      <c r="C60" s="576"/>
      <c r="D60" s="577"/>
      <c r="E60" s="201"/>
      <c r="F60" s="571"/>
      <c r="G60" s="51">
        <f t="shared" si="9"/>
        <v>0</v>
      </c>
      <c r="I60" s="52"/>
      <c r="J60" s="52"/>
    </row>
    <row r="61" spans="1:10" ht="20.5" customHeight="1">
      <c r="A61" s="349" t="s">
        <v>2</v>
      </c>
      <c r="B61" s="494" t="s">
        <v>234</v>
      </c>
      <c r="C61" s="576"/>
      <c r="D61" s="577"/>
      <c r="E61" s="201"/>
      <c r="F61" s="571"/>
      <c r="G61" s="51">
        <f t="shared" si="9"/>
        <v>0</v>
      </c>
      <c r="I61" s="52"/>
      <c r="J61" s="52"/>
    </row>
    <row r="62" spans="1:10" ht="20.5" customHeight="1">
      <c r="A62" s="54"/>
      <c r="B62" s="54"/>
      <c r="C62" s="50"/>
      <c r="D62" s="118"/>
      <c r="E62" s="50"/>
      <c r="F62" s="118"/>
      <c r="G62" s="55">
        <f>SUM(G58:G61)</f>
        <v>0</v>
      </c>
      <c r="H62" s="52"/>
      <c r="I62" s="52"/>
      <c r="J62" s="52"/>
    </row>
    <row r="63" spans="1:10" ht="20.5" customHeight="1">
      <c r="A63" s="57" t="s">
        <v>45</v>
      </c>
      <c r="B63" s="57" t="s">
        <v>7</v>
      </c>
      <c r="C63" s="58" t="s">
        <v>34</v>
      </c>
      <c r="D63" s="120" t="s">
        <v>84</v>
      </c>
      <c r="E63" s="59" t="s">
        <v>32</v>
      </c>
      <c r="F63" s="120" t="s">
        <v>31</v>
      </c>
      <c r="G63" s="51">
        <f aca="true" t="shared" si="10" ref="G63">SUM(C63:F63)</f>
        <v>0</v>
      </c>
      <c r="H63" s="52"/>
      <c r="I63" s="52"/>
      <c r="J63" s="52"/>
    </row>
    <row r="64" spans="1:10" ht="20.5" customHeight="1">
      <c r="A64" s="349" t="s">
        <v>28</v>
      </c>
      <c r="B64" s="494" t="s">
        <v>238</v>
      </c>
      <c r="C64" s="576"/>
      <c r="D64" s="577"/>
      <c r="E64" s="201"/>
      <c r="F64" s="571"/>
      <c r="G64" s="51">
        <f>SUM(C64:F64)</f>
        <v>0</v>
      </c>
      <c r="H64" s="52"/>
      <c r="I64" s="52"/>
      <c r="J64" s="52"/>
    </row>
    <row r="65" spans="1:10" ht="20.5" customHeight="1">
      <c r="A65" s="349" t="s">
        <v>28</v>
      </c>
      <c r="B65" s="494" t="s">
        <v>239</v>
      </c>
      <c r="C65" s="576"/>
      <c r="D65" s="577"/>
      <c r="E65" s="201">
        <f>'BK'!C28</f>
        <v>25</v>
      </c>
      <c r="F65" s="571">
        <f>'GT'!C30</f>
        <v>55</v>
      </c>
      <c r="G65" s="51">
        <f aca="true" t="shared" si="11" ref="G65:G67">SUM(C65:F65)</f>
        <v>80</v>
      </c>
      <c r="H65" s="52"/>
      <c r="I65" s="52"/>
      <c r="J65" s="52"/>
    </row>
    <row r="66" spans="1:10" ht="20.5" customHeight="1">
      <c r="A66" s="349" t="s">
        <v>28</v>
      </c>
      <c r="B66" s="494" t="s">
        <v>240</v>
      </c>
      <c r="C66" s="576"/>
      <c r="D66" s="577"/>
      <c r="E66" s="201"/>
      <c r="F66" s="571"/>
      <c r="G66" s="51">
        <f t="shared" si="11"/>
        <v>0</v>
      </c>
      <c r="H66" s="52"/>
      <c r="I66" s="52"/>
      <c r="J66" s="52"/>
    </row>
    <row r="67" spans="1:10" ht="20.5" customHeight="1">
      <c r="A67" s="349" t="s">
        <v>28</v>
      </c>
      <c r="B67" s="494" t="s">
        <v>124</v>
      </c>
      <c r="C67" s="576"/>
      <c r="D67" s="577">
        <f>'BA'!C27</f>
        <v>175</v>
      </c>
      <c r="E67" s="201"/>
      <c r="F67" s="571"/>
      <c r="G67" s="51">
        <f t="shared" si="11"/>
        <v>175</v>
      </c>
      <c r="H67" s="52"/>
      <c r="I67" s="52"/>
      <c r="J67" s="52"/>
    </row>
    <row r="68" spans="1:10" ht="20.5" customHeight="1">
      <c r="A68" s="54"/>
      <c r="B68" s="54"/>
      <c r="C68" s="50"/>
      <c r="D68" s="118"/>
      <c r="E68" s="50"/>
      <c r="F68" s="118"/>
      <c r="G68" s="55">
        <f>SUM(G64:G67)</f>
        <v>255</v>
      </c>
      <c r="H68" s="52"/>
      <c r="I68" s="52"/>
      <c r="J68" s="52"/>
    </row>
    <row r="69" spans="1:10" ht="20.5" customHeight="1">
      <c r="A69" s="57" t="s">
        <v>20</v>
      </c>
      <c r="B69" s="57" t="s">
        <v>7</v>
      </c>
      <c r="C69" s="58" t="s">
        <v>34</v>
      </c>
      <c r="D69" s="120" t="s">
        <v>84</v>
      </c>
      <c r="E69" s="59" t="s">
        <v>32</v>
      </c>
      <c r="F69" s="120" t="s">
        <v>31</v>
      </c>
      <c r="G69" s="51"/>
      <c r="H69" s="67"/>
      <c r="I69" s="52"/>
      <c r="J69" s="52"/>
    </row>
    <row r="70" spans="1:10" ht="20.5" customHeight="1">
      <c r="A70" s="349" t="s">
        <v>20</v>
      </c>
      <c r="B70" s="494" t="s">
        <v>244</v>
      </c>
      <c r="C70" s="576"/>
      <c r="D70" s="577"/>
      <c r="E70" s="201"/>
      <c r="F70" s="571"/>
      <c r="G70" s="51">
        <f>SUM(C70:F70)</f>
        <v>0</v>
      </c>
      <c r="H70" s="67"/>
      <c r="I70" s="67"/>
      <c r="J70" s="67"/>
    </row>
    <row r="71" spans="1:10" ht="20.5" customHeight="1">
      <c r="A71" s="349" t="s">
        <v>20</v>
      </c>
      <c r="B71" s="494" t="s">
        <v>90</v>
      </c>
      <c r="C71" s="576"/>
      <c r="D71" s="577"/>
      <c r="E71" s="201"/>
      <c r="F71" s="571">
        <f>'GT'!C31</f>
        <v>155</v>
      </c>
      <c r="G71" s="51">
        <f aca="true" t="shared" si="12" ref="G71:G73">SUM(C71:F71)</f>
        <v>155</v>
      </c>
      <c r="H71" s="67"/>
      <c r="I71" s="67"/>
      <c r="J71" s="67"/>
    </row>
    <row r="72" spans="1:10" ht="20.5" customHeight="1">
      <c r="A72" s="349" t="s">
        <v>20</v>
      </c>
      <c r="B72" s="494" t="s">
        <v>157</v>
      </c>
      <c r="C72" s="576"/>
      <c r="D72" s="577">
        <f>'BA'!C32</f>
        <v>40</v>
      </c>
      <c r="E72" s="201"/>
      <c r="F72" s="571"/>
      <c r="G72" s="51">
        <f t="shared" si="12"/>
        <v>40</v>
      </c>
      <c r="H72" s="67"/>
      <c r="I72" s="67"/>
      <c r="J72" s="67"/>
    </row>
    <row r="73" spans="1:10" ht="20.5" customHeight="1">
      <c r="A73" s="349" t="s">
        <v>20</v>
      </c>
      <c r="B73" s="494" t="s">
        <v>245</v>
      </c>
      <c r="C73" s="576"/>
      <c r="D73" s="577"/>
      <c r="E73" s="201"/>
      <c r="F73" s="571"/>
      <c r="G73" s="51">
        <f t="shared" si="12"/>
        <v>0</v>
      </c>
      <c r="H73" s="67"/>
      <c r="I73" s="67"/>
      <c r="J73" s="67"/>
    </row>
    <row r="74" spans="1:10" ht="20.5" customHeight="1">
      <c r="A74" s="65"/>
      <c r="B74" s="66"/>
      <c r="C74" s="50"/>
      <c r="D74" s="118"/>
      <c r="E74" s="50"/>
      <c r="F74" s="118"/>
      <c r="G74" s="55">
        <f>SUM(G70:G73)</f>
        <v>195</v>
      </c>
      <c r="H74" s="67"/>
      <c r="I74" s="67"/>
      <c r="J74" s="67"/>
    </row>
    <row r="75" spans="1:10" ht="20.5" customHeight="1">
      <c r="A75" s="57" t="s">
        <v>47</v>
      </c>
      <c r="B75" s="57" t="s">
        <v>7</v>
      </c>
      <c r="C75" s="58" t="s">
        <v>34</v>
      </c>
      <c r="D75" s="120" t="s">
        <v>84</v>
      </c>
      <c r="E75" s="59" t="s">
        <v>32</v>
      </c>
      <c r="F75" s="120" t="s">
        <v>31</v>
      </c>
      <c r="G75" s="68" t="s">
        <v>16</v>
      </c>
      <c r="H75" s="52"/>
      <c r="I75" s="67"/>
      <c r="J75" s="67"/>
    </row>
    <row r="76" spans="1:10" ht="20.5" customHeight="1">
      <c r="A76" s="349" t="s">
        <v>64</v>
      </c>
      <c r="B76" s="494" t="s">
        <v>249</v>
      </c>
      <c r="C76" s="576"/>
      <c r="D76" s="577"/>
      <c r="E76" s="201"/>
      <c r="F76" s="571"/>
      <c r="G76" s="51">
        <f>SUM(C76:F76)</f>
        <v>0</v>
      </c>
      <c r="H76" s="52"/>
      <c r="I76" s="52"/>
      <c r="J76" s="52"/>
    </row>
    <row r="77" spans="1:10" ht="20.5" customHeight="1">
      <c r="A77" s="349" t="s">
        <v>64</v>
      </c>
      <c r="B77" s="494" t="s">
        <v>91</v>
      </c>
      <c r="C77" s="576"/>
      <c r="D77" s="577"/>
      <c r="E77" s="201"/>
      <c r="F77" s="571"/>
      <c r="G77" s="51">
        <f aca="true" t="shared" si="13" ref="G77:G79">SUM(C77:F77)</f>
        <v>0</v>
      </c>
      <c r="H77" s="52"/>
      <c r="I77" s="52"/>
      <c r="J77" s="52"/>
    </row>
    <row r="78" spans="1:10" ht="20.5" customHeight="1">
      <c r="A78" s="349" t="s">
        <v>64</v>
      </c>
      <c r="B78" s="494" t="s">
        <v>67</v>
      </c>
      <c r="C78" s="576"/>
      <c r="D78" s="577">
        <f>'BA'!C30</f>
        <v>20</v>
      </c>
      <c r="E78" s="201"/>
      <c r="F78" s="571"/>
      <c r="G78" s="51">
        <f t="shared" si="13"/>
        <v>20</v>
      </c>
      <c r="H78" s="52"/>
      <c r="I78" s="52"/>
      <c r="J78" s="52"/>
    </row>
    <row r="79" spans="1:10" ht="20.5" customHeight="1">
      <c r="A79" s="349" t="s">
        <v>64</v>
      </c>
      <c r="B79" s="494" t="s">
        <v>88</v>
      </c>
      <c r="C79" s="576"/>
      <c r="D79" s="577"/>
      <c r="E79" s="201"/>
      <c r="F79" s="571"/>
      <c r="G79" s="51">
        <f t="shared" si="13"/>
        <v>0</v>
      </c>
      <c r="H79" s="52"/>
      <c r="I79" s="52"/>
      <c r="J79" s="52"/>
    </row>
    <row r="80" spans="1:10" ht="20.5" customHeight="1">
      <c r="A80" s="54"/>
      <c r="B80" s="54"/>
      <c r="C80" s="50"/>
      <c r="D80" s="118"/>
      <c r="E80" s="50"/>
      <c r="F80" s="118"/>
      <c r="G80" s="55">
        <f>SUM(G76:G79)</f>
        <v>20</v>
      </c>
      <c r="H80" s="52"/>
      <c r="I80" s="52"/>
      <c r="J80" s="52"/>
    </row>
    <row r="81" spans="1:10" ht="20.5" customHeight="1">
      <c r="A81" s="57" t="s">
        <v>25</v>
      </c>
      <c r="B81" s="57" t="s">
        <v>7</v>
      </c>
      <c r="C81" s="58" t="s">
        <v>34</v>
      </c>
      <c r="D81" s="120" t="s">
        <v>84</v>
      </c>
      <c r="E81" s="59" t="s">
        <v>32</v>
      </c>
      <c r="F81" s="120" t="s">
        <v>31</v>
      </c>
      <c r="G81" s="51"/>
      <c r="H81" s="52"/>
      <c r="I81" s="52"/>
      <c r="J81" s="52"/>
    </row>
    <row r="82" spans="1:10" ht="20.5" customHeight="1">
      <c r="A82" s="349" t="s">
        <v>25</v>
      </c>
      <c r="B82" s="494" t="s">
        <v>254</v>
      </c>
      <c r="C82" s="576"/>
      <c r="D82" s="577"/>
      <c r="E82" s="201"/>
      <c r="F82" s="571"/>
      <c r="G82" s="51">
        <f>SUM(C82:F82)</f>
        <v>0</v>
      </c>
      <c r="H82" s="52"/>
      <c r="I82" s="52"/>
      <c r="J82" s="52"/>
    </row>
    <row r="83" spans="1:10" s="29" customFormat="1" ht="20.5" customHeight="1">
      <c r="A83" s="349" t="s">
        <v>25</v>
      </c>
      <c r="B83" s="494" t="s">
        <v>255</v>
      </c>
      <c r="C83" s="576"/>
      <c r="D83" s="577"/>
      <c r="E83" s="201"/>
      <c r="F83" s="571"/>
      <c r="G83" s="51">
        <f aca="true" t="shared" si="14" ref="G83:G85">SUM(C83:F83)</f>
        <v>0</v>
      </c>
      <c r="H83" s="52"/>
      <c r="I83" s="52"/>
      <c r="J83" s="52"/>
    </row>
    <row r="84" spans="1:10" ht="20.5" customHeight="1">
      <c r="A84" s="349" t="s">
        <v>25</v>
      </c>
      <c r="B84" s="494" t="s">
        <v>256</v>
      </c>
      <c r="C84" s="576"/>
      <c r="D84" s="577"/>
      <c r="E84" s="201">
        <f>'BK'!C25</f>
        <v>8.3</v>
      </c>
      <c r="F84" s="571"/>
      <c r="G84" s="51">
        <f t="shared" si="14"/>
        <v>8.3</v>
      </c>
      <c r="H84" s="52"/>
      <c r="I84" s="52"/>
      <c r="J84" s="52"/>
    </row>
    <row r="85" spans="1:10" ht="20.5" customHeight="1">
      <c r="A85" s="349" t="s">
        <v>25</v>
      </c>
      <c r="B85" s="494" t="s">
        <v>257</v>
      </c>
      <c r="C85" s="576"/>
      <c r="D85" s="577"/>
      <c r="E85" s="201"/>
      <c r="F85" s="571"/>
      <c r="G85" s="51">
        <f t="shared" si="14"/>
        <v>0</v>
      </c>
      <c r="H85" s="52"/>
      <c r="I85" s="52"/>
      <c r="J85" s="52"/>
    </row>
    <row r="86" spans="1:10" ht="20.5" customHeight="1">
      <c r="A86" s="54"/>
      <c r="B86" s="54"/>
      <c r="C86" s="50"/>
      <c r="D86" s="118"/>
      <c r="E86" s="50"/>
      <c r="F86" s="118"/>
      <c r="G86" s="55">
        <f>SUM(G82:G85)</f>
        <v>8.3</v>
      </c>
      <c r="H86" s="52"/>
      <c r="I86" s="52"/>
      <c r="J86" s="52"/>
    </row>
    <row r="87" spans="1:10" ht="20.5" customHeight="1">
      <c r="A87" s="57" t="s">
        <v>48</v>
      </c>
      <c r="B87" s="57" t="s">
        <v>7</v>
      </c>
      <c r="C87" s="58" t="s">
        <v>34</v>
      </c>
      <c r="D87" s="120" t="s">
        <v>84</v>
      </c>
      <c r="E87" s="59" t="s">
        <v>32</v>
      </c>
      <c r="F87" s="120" t="s">
        <v>31</v>
      </c>
      <c r="G87" s="69" t="s">
        <v>16</v>
      </c>
      <c r="H87" s="52"/>
      <c r="I87" s="52"/>
      <c r="J87" s="52"/>
    </row>
    <row r="88" spans="1:10" ht="20.5" customHeight="1">
      <c r="A88" s="349" t="s">
        <v>48</v>
      </c>
      <c r="B88" s="494" t="s">
        <v>262</v>
      </c>
      <c r="C88" s="576"/>
      <c r="D88" s="577"/>
      <c r="E88" s="201"/>
      <c r="F88" s="571"/>
      <c r="G88" s="51">
        <f>SUM(C88:F88)</f>
        <v>0</v>
      </c>
      <c r="H88" s="52"/>
      <c r="I88" s="52"/>
      <c r="J88" s="52"/>
    </row>
    <row r="89" spans="1:10" ht="20.5" customHeight="1">
      <c r="A89" s="349" t="s">
        <v>48</v>
      </c>
      <c r="B89" s="494" t="s">
        <v>263</v>
      </c>
      <c r="C89" s="576"/>
      <c r="D89" s="577"/>
      <c r="E89" s="201"/>
      <c r="F89" s="571"/>
      <c r="G89" s="51">
        <f aca="true" t="shared" si="15" ref="G89:G91">SUM(C89:F89)</f>
        <v>0</v>
      </c>
      <c r="H89" s="52"/>
      <c r="I89" s="52"/>
      <c r="J89" s="52"/>
    </row>
    <row r="90" spans="1:10" ht="20.5" customHeight="1">
      <c r="A90" s="349" t="s">
        <v>48</v>
      </c>
      <c r="B90" s="494" t="s">
        <v>93</v>
      </c>
      <c r="C90" s="576"/>
      <c r="D90" s="577">
        <f>'BA'!C29</f>
        <v>50</v>
      </c>
      <c r="E90" s="201"/>
      <c r="F90" s="571"/>
      <c r="G90" s="51">
        <f t="shared" si="15"/>
        <v>50</v>
      </c>
      <c r="H90" s="52"/>
      <c r="I90" s="52"/>
      <c r="J90" s="52"/>
    </row>
    <row r="91" spans="1:10" ht="20.5" customHeight="1">
      <c r="A91" s="349" t="s">
        <v>48</v>
      </c>
      <c r="B91" s="494" t="s">
        <v>159</v>
      </c>
      <c r="C91" s="576"/>
      <c r="D91" s="577">
        <f>'BA'!C33</f>
        <v>0</v>
      </c>
      <c r="E91" s="201">
        <f>'BK'!C24</f>
        <v>120</v>
      </c>
      <c r="F91" s="571"/>
      <c r="G91" s="51">
        <f t="shared" si="15"/>
        <v>120</v>
      </c>
      <c r="H91" s="52"/>
      <c r="I91" s="52"/>
      <c r="J91" s="52"/>
    </row>
    <row r="92" spans="1:10" ht="20.5" customHeight="1">
      <c r="A92" s="54"/>
      <c r="B92" s="54"/>
      <c r="C92" s="50"/>
      <c r="D92" s="118"/>
      <c r="E92" s="50"/>
      <c r="F92" s="118"/>
      <c r="G92" s="55">
        <f>SUM(G88:G91)</f>
        <v>170</v>
      </c>
      <c r="H92" s="52"/>
      <c r="I92" s="52"/>
      <c r="J92" s="52"/>
    </row>
    <row r="93" spans="1:10" ht="20.5" customHeight="1">
      <c r="A93" s="57" t="s">
        <v>49</v>
      </c>
      <c r="B93" s="57" t="s">
        <v>7</v>
      </c>
      <c r="C93" s="58" t="s">
        <v>34</v>
      </c>
      <c r="D93" s="120" t="s">
        <v>84</v>
      </c>
      <c r="E93" s="59" t="s">
        <v>32</v>
      </c>
      <c r="F93" s="120" t="s">
        <v>31</v>
      </c>
      <c r="G93" s="51"/>
      <c r="H93" s="52"/>
      <c r="I93" s="52"/>
      <c r="J93" s="52"/>
    </row>
    <row r="94" spans="1:10" ht="20.5" customHeight="1">
      <c r="A94" s="349" t="s">
        <v>49</v>
      </c>
      <c r="B94" s="494" t="s">
        <v>61</v>
      </c>
      <c r="C94" s="576"/>
      <c r="D94" s="577"/>
      <c r="E94" s="201"/>
      <c r="F94" s="571"/>
      <c r="G94" s="51">
        <f>SUM(C94:F94)</f>
        <v>0</v>
      </c>
      <c r="H94" s="52"/>
      <c r="I94" s="52"/>
      <c r="J94" s="52"/>
    </row>
    <row r="95" spans="1:10" ht="20.5" customHeight="1">
      <c r="A95" s="349" t="s">
        <v>49</v>
      </c>
      <c r="B95" s="494" t="s">
        <v>92</v>
      </c>
      <c r="C95" s="576"/>
      <c r="D95" s="577"/>
      <c r="E95" s="201"/>
      <c r="F95" s="571"/>
      <c r="G95" s="51">
        <f aca="true" t="shared" si="16" ref="G95:G97">SUM(C95:F95)</f>
        <v>0</v>
      </c>
      <c r="H95" s="52"/>
      <c r="I95" s="52"/>
      <c r="J95" s="52"/>
    </row>
    <row r="96" spans="1:10" ht="20.5" customHeight="1">
      <c r="A96" s="349" t="s">
        <v>49</v>
      </c>
      <c r="B96" s="494" t="s">
        <v>269</v>
      </c>
      <c r="C96" s="576"/>
      <c r="D96" s="577"/>
      <c r="E96" s="201"/>
      <c r="F96" s="571"/>
      <c r="G96" s="51">
        <f t="shared" si="16"/>
        <v>0</v>
      </c>
      <c r="H96" s="52"/>
      <c r="I96" s="52"/>
      <c r="J96" s="52"/>
    </row>
    <row r="97" spans="1:10" ht="20.5" customHeight="1">
      <c r="A97" s="349" t="s">
        <v>49</v>
      </c>
      <c r="B97" s="494" t="s">
        <v>270</v>
      </c>
      <c r="C97" s="576"/>
      <c r="D97" s="577"/>
      <c r="E97" s="201"/>
      <c r="F97" s="571"/>
      <c r="G97" s="51">
        <f t="shared" si="16"/>
        <v>0</v>
      </c>
      <c r="H97" s="52"/>
      <c r="I97" s="52"/>
      <c r="J97" s="52"/>
    </row>
    <row r="98" spans="1:10" ht="20.5" customHeight="1">
      <c r="A98" s="54"/>
      <c r="B98" s="54"/>
      <c r="C98" s="50"/>
      <c r="D98" s="118"/>
      <c r="E98" s="50"/>
      <c r="F98" s="118"/>
      <c r="G98" s="55">
        <f>SUM(G94:G97)</f>
        <v>0</v>
      </c>
      <c r="H98" s="52"/>
      <c r="I98" s="52"/>
      <c r="J98" s="52"/>
    </row>
    <row r="99" spans="1:10" ht="20.5" customHeight="1">
      <c r="A99" s="57" t="s">
        <v>50</v>
      </c>
      <c r="B99" s="57" t="s">
        <v>7</v>
      </c>
      <c r="C99" s="58" t="s">
        <v>34</v>
      </c>
      <c r="D99" s="120" t="s">
        <v>84</v>
      </c>
      <c r="E99" s="59" t="s">
        <v>32</v>
      </c>
      <c r="F99" s="120" t="s">
        <v>31</v>
      </c>
      <c r="G99" s="51">
        <f>SUM(C99:F99)</f>
        <v>0</v>
      </c>
      <c r="H99" s="52"/>
      <c r="I99" s="52"/>
      <c r="J99" s="52"/>
    </row>
    <row r="100" spans="1:10" ht="20.5" customHeight="1">
      <c r="A100" s="349" t="s">
        <v>50</v>
      </c>
      <c r="B100" s="494" t="s">
        <v>153</v>
      </c>
      <c r="C100" s="576"/>
      <c r="D100" s="577">
        <f>'BA'!C28</f>
        <v>155</v>
      </c>
      <c r="E100" s="201"/>
      <c r="F100" s="571"/>
      <c r="G100" s="51">
        <f>SUM(C100:F100)</f>
        <v>155</v>
      </c>
      <c r="H100" s="52"/>
      <c r="I100" s="52"/>
      <c r="J100" s="52"/>
    </row>
    <row r="101" spans="1:10" ht="20.5" customHeight="1">
      <c r="A101" s="349" t="s">
        <v>50</v>
      </c>
      <c r="B101" s="494" t="s">
        <v>273</v>
      </c>
      <c r="C101" s="576"/>
      <c r="D101" s="577"/>
      <c r="E101" s="201"/>
      <c r="F101" s="571"/>
      <c r="G101" s="51">
        <f aca="true" t="shared" si="17" ref="G101:G103">SUM(C101:F101)</f>
        <v>0</v>
      </c>
      <c r="I101" s="52"/>
      <c r="J101" s="52"/>
    </row>
    <row r="102" spans="1:7" ht="20.5" customHeight="1">
      <c r="A102" s="349" t="s">
        <v>50</v>
      </c>
      <c r="B102" s="494" t="s">
        <v>274</v>
      </c>
      <c r="C102" s="576"/>
      <c r="D102" s="577"/>
      <c r="E102" s="201"/>
      <c r="F102" s="571"/>
      <c r="G102" s="51">
        <f t="shared" si="17"/>
        <v>0</v>
      </c>
    </row>
    <row r="103" spans="1:7" ht="20.5" customHeight="1">
      <c r="A103" s="349" t="s">
        <v>50</v>
      </c>
      <c r="B103" s="494" t="s">
        <v>94</v>
      </c>
      <c r="C103" s="576"/>
      <c r="D103" s="577"/>
      <c r="E103" s="201"/>
      <c r="F103" s="571"/>
      <c r="G103" s="51">
        <f t="shared" si="17"/>
        <v>0</v>
      </c>
    </row>
    <row r="104" spans="1:7" ht="20.5" customHeight="1">
      <c r="A104" s="54"/>
      <c r="B104" s="54"/>
      <c r="C104" s="50"/>
      <c r="D104" s="118"/>
      <c r="E104" s="50"/>
      <c r="F104" s="118"/>
      <c r="G104" s="55">
        <f>SUM(G100:G103)</f>
        <v>155</v>
      </c>
    </row>
    <row r="105" spans="1:7" ht="20.5" customHeight="1">
      <c r="A105" s="67"/>
      <c r="B105" s="67"/>
      <c r="C105" s="67"/>
      <c r="D105" s="121"/>
      <c r="E105" s="67"/>
      <c r="F105" s="121"/>
      <c r="G105" s="70"/>
    </row>
  </sheetData>
  <mergeCells count="1">
    <mergeCell ref="I1:J1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 topLeftCell="A1">
      <selection activeCell="A28" sqref="A28"/>
    </sheetView>
  </sheetViews>
  <sheetFormatPr defaultColWidth="9.140625" defaultRowHeight="15"/>
  <cols>
    <col min="1" max="1" width="20.28125" style="0" customWidth="1"/>
    <col min="2" max="2" width="12.57421875" style="0" customWidth="1"/>
    <col min="3" max="6" width="12.421875" style="0" customWidth="1"/>
  </cols>
  <sheetData>
    <row r="1" spans="1:6" ht="15">
      <c r="A1" s="451"/>
      <c r="B1" s="451"/>
      <c r="C1" s="451" t="s">
        <v>103</v>
      </c>
      <c r="D1" s="451" t="s">
        <v>104</v>
      </c>
      <c r="E1" s="451" t="s">
        <v>0</v>
      </c>
      <c r="F1" s="451"/>
    </row>
    <row r="2" spans="1:6" ht="15">
      <c r="A2" s="451" t="s">
        <v>105</v>
      </c>
      <c r="B2" s="451"/>
      <c r="C2" s="20" t="s">
        <v>106</v>
      </c>
      <c r="D2" s="20">
        <v>15</v>
      </c>
      <c r="E2" s="452">
        <v>40</v>
      </c>
      <c r="F2" s="452">
        <f>(D2*E2)</f>
        <v>600</v>
      </c>
    </row>
    <row r="3" spans="1:6" ht="15">
      <c r="A3" s="20">
        <v>519</v>
      </c>
      <c r="B3" s="451"/>
      <c r="C3" s="20" t="s">
        <v>107</v>
      </c>
      <c r="D3" s="20">
        <v>24</v>
      </c>
      <c r="E3" s="452">
        <v>40</v>
      </c>
      <c r="F3" s="452">
        <f aca="true" t="shared" si="0" ref="F3:F10">(D3*E3)</f>
        <v>960</v>
      </c>
    </row>
    <row r="4" spans="1:6" ht="15">
      <c r="A4" s="20">
        <v>20</v>
      </c>
      <c r="B4" s="451"/>
      <c r="C4" s="20" t="s">
        <v>108</v>
      </c>
      <c r="D4" s="20">
        <v>30</v>
      </c>
      <c r="E4" s="452">
        <v>40</v>
      </c>
      <c r="F4" s="452">
        <f t="shared" si="0"/>
        <v>1200</v>
      </c>
    </row>
    <row r="5" spans="1:6" ht="15">
      <c r="A5" s="451"/>
      <c r="B5" s="451"/>
      <c r="C5" s="20" t="s">
        <v>109</v>
      </c>
      <c r="D5" s="20">
        <v>86</v>
      </c>
      <c r="E5" s="452">
        <v>40</v>
      </c>
      <c r="F5" s="452">
        <f t="shared" si="0"/>
        <v>3440</v>
      </c>
    </row>
    <row r="6" spans="1:6" ht="15">
      <c r="A6" s="451" t="s">
        <v>110</v>
      </c>
      <c r="B6" s="451"/>
      <c r="C6" s="20" t="s">
        <v>111</v>
      </c>
      <c r="D6" s="20">
        <v>52</v>
      </c>
      <c r="E6" s="452">
        <v>40</v>
      </c>
      <c r="F6" s="452">
        <f t="shared" si="0"/>
        <v>2080</v>
      </c>
    </row>
    <row r="7" spans="1:6" ht="15">
      <c r="A7" s="453">
        <f>A3*A4</f>
        <v>10380</v>
      </c>
      <c r="B7" s="451"/>
      <c r="C7" s="20" t="s">
        <v>112</v>
      </c>
      <c r="D7" s="20">
        <v>110</v>
      </c>
      <c r="E7" s="452">
        <v>80</v>
      </c>
      <c r="F7" s="452">
        <f t="shared" si="0"/>
        <v>8800</v>
      </c>
    </row>
    <row r="8" spans="1:6" ht="15">
      <c r="A8" s="454"/>
      <c r="B8" s="451"/>
      <c r="C8" s="20" t="s">
        <v>113</v>
      </c>
      <c r="D8" s="20">
        <v>137</v>
      </c>
      <c r="E8" s="452">
        <v>40</v>
      </c>
      <c r="F8" s="452">
        <f t="shared" si="0"/>
        <v>5480</v>
      </c>
    </row>
    <row r="9" spans="1:6" ht="15">
      <c r="A9" s="455" t="s">
        <v>114</v>
      </c>
      <c r="B9" s="451"/>
      <c r="C9" s="20" t="s">
        <v>115</v>
      </c>
      <c r="D9" s="20">
        <v>68</v>
      </c>
      <c r="E9" s="452">
        <v>40</v>
      </c>
      <c r="F9" s="452">
        <f t="shared" si="0"/>
        <v>2720</v>
      </c>
    </row>
    <row r="10" spans="1:6" ht="15">
      <c r="A10" s="455">
        <f>A3*8</f>
        <v>4152</v>
      </c>
      <c r="B10" s="451"/>
      <c r="C10" s="20" t="s">
        <v>116</v>
      </c>
      <c r="D10" s="20">
        <v>128</v>
      </c>
      <c r="E10" s="452">
        <v>40</v>
      </c>
      <c r="F10" s="452">
        <f t="shared" si="0"/>
        <v>5120</v>
      </c>
    </row>
    <row r="11" spans="1:6" ht="15.5">
      <c r="A11" s="455" t="s">
        <v>117</v>
      </c>
      <c r="B11" s="451"/>
      <c r="C11" s="451"/>
      <c r="D11" s="451"/>
      <c r="E11" s="456"/>
      <c r="F11" s="454"/>
    </row>
    <row r="12" spans="1:6" ht="15">
      <c r="A12" s="455">
        <f>A3*7</f>
        <v>3633</v>
      </c>
      <c r="B12" s="451"/>
      <c r="C12" s="451"/>
      <c r="D12" s="451"/>
      <c r="E12" s="454"/>
      <c r="F12" s="454">
        <f>SUM(F2:F10)</f>
        <v>30400</v>
      </c>
    </row>
    <row r="13" spans="1:6" ht="15">
      <c r="A13" s="455" t="s">
        <v>118</v>
      </c>
      <c r="B13" s="451"/>
      <c r="C13" s="451"/>
      <c r="D13" s="451"/>
      <c r="E13" s="454"/>
      <c r="F13" s="454">
        <f>A7</f>
        <v>10380</v>
      </c>
    </row>
    <row r="14" spans="1:6" ht="15">
      <c r="A14" s="455">
        <f>A3*4-320</f>
        <v>1756</v>
      </c>
      <c r="B14" s="451"/>
      <c r="C14" s="451"/>
      <c r="D14" s="451"/>
      <c r="E14" s="454"/>
      <c r="F14" s="454">
        <f>SUM(F12,F13)</f>
        <v>40780</v>
      </c>
    </row>
    <row r="15" spans="1:6" ht="15">
      <c r="A15" s="455" t="s">
        <v>119</v>
      </c>
      <c r="B15" s="451" t="s">
        <v>120</v>
      </c>
      <c r="C15" s="451" t="s">
        <v>121</v>
      </c>
      <c r="D15" s="451"/>
      <c r="E15" s="454"/>
      <c r="F15" s="454"/>
    </row>
    <row r="16" spans="1:6" ht="15">
      <c r="A16" s="455">
        <f>A3*1</f>
        <v>519</v>
      </c>
      <c r="B16" s="454">
        <f>A16-105</f>
        <v>414</v>
      </c>
      <c r="C16" s="454">
        <v>105</v>
      </c>
      <c r="D16" s="451"/>
      <c r="E16" s="454"/>
      <c r="F16" s="454"/>
    </row>
    <row r="17" spans="1:6" ht="15">
      <c r="A17" s="455" t="s">
        <v>122</v>
      </c>
      <c r="B17" s="451"/>
      <c r="C17" s="451"/>
      <c r="D17" s="451"/>
      <c r="E17" s="454"/>
      <c r="F17" s="454"/>
    </row>
    <row r="18" spans="1:6" ht="16">
      <c r="A18" s="457">
        <v>320</v>
      </c>
      <c r="B18" s="451"/>
      <c r="C18" s="451"/>
      <c r="D18" s="451"/>
      <c r="E18" s="454"/>
      <c r="F18" s="454"/>
    </row>
    <row r="19" spans="1:6" ht="15">
      <c r="A19" s="455">
        <f>SUM(A10,A12,A14,A16,A18)</f>
        <v>10380</v>
      </c>
      <c r="B19" s="451"/>
      <c r="C19" s="451"/>
      <c r="D19" s="451"/>
      <c r="E19" s="451"/>
      <c r="F19" s="451"/>
    </row>
    <row r="21" ht="15">
      <c r="B21" s="1">
        <f>A10-1071-1071</f>
        <v>2010</v>
      </c>
    </row>
    <row r="22" ht="15">
      <c r="A22" s="1">
        <f>A10</f>
        <v>4152</v>
      </c>
    </row>
    <row r="23" ht="15">
      <c r="A23" s="1">
        <v>1142</v>
      </c>
    </row>
    <row r="24" ht="15">
      <c r="A24">
        <v>1142</v>
      </c>
    </row>
    <row r="25" ht="15">
      <c r="A25">
        <v>1500</v>
      </c>
    </row>
    <row r="26" ht="15">
      <c r="A26" s="1">
        <f>A22-A23-A24-A25</f>
        <v>368</v>
      </c>
    </row>
    <row r="27" ht="15">
      <c r="A27" s="1">
        <f>A14-250</f>
        <v>1506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53" zoomScaleNormal="53" workbookViewId="0" topLeftCell="A1">
      <selection activeCell="P16" sqref="P16"/>
    </sheetView>
  </sheetViews>
  <sheetFormatPr defaultColWidth="9.140625" defaultRowHeight="15"/>
  <cols>
    <col min="1" max="1" width="34.8515625" style="125" customWidth="1"/>
    <col min="2" max="2" width="16.28125" style="125" customWidth="1"/>
    <col min="3" max="3" width="22.140625" style="125" customWidth="1"/>
    <col min="4" max="4" width="10.7109375" style="124" bestFit="1" customWidth="1"/>
    <col min="5" max="5" width="11.00390625" style="125" customWidth="1"/>
    <col min="6" max="6" width="9.421875" style="125" customWidth="1"/>
    <col min="7" max="7" width="23.28125" style="125" customWidth="1"/>
    <col min="8" max="8" width="9.7109375" style="522" customWidth="1"/>
    <col min="9" max="9" width="13.57421875" style="125" customWidth="1"/>
    <col min="10" max="10" width="11.421875" style="125" customWidth="1"/>
    <col min="11" max="11" width="25.140625" style="125" customWidth="1"/>
    <col min="12" max="12" width="9.140625" style="522" customWidth="1"/>
    <col min="13" max="13" width="13.28125" style="200" customWidth="1"/>
    <col min="14" max="14" width="11.00390625" style="125" customWidth="1"/>
    <col min="15" max="15" width="24.140625" style="125" customWidth="1"/>
    <col min="16" max="16" width="12.28125" style="125" customWidth="1"/>
    <col min="17" max="17" width="25.00390625" style="125" customWidth="1"/>
    <col min="18" max="16384" width="8.7109375" style="125" customWidth="1"/>
  </cols>
  <sheetData>
    <row r="1" spans="1:15" s="221" customFormat="1" ht="20">
      <c r="A1" s="225"/>
      <c r="B1" s="358"/>
      <c r="C1" s="358"/>
      <c r="D1" s="358"/>
      <c r="E1" s="358"/>
      <c r="F1" s="765" t="s">
        <v>1</v>
      </c>
      <c r="G1" s="765"/>
      <c r="H1" s="516"/>
      <c r="I1" s="358"/>
      <c r="J1" s="358" t="s">
        <v>2</v>
      </c>
      <c r="K1" s="358"/>
      <c r="L1" s="516"/>
      <c r="M1" s="226"/>
      <c r="O1" s="229"/>
    </row>
    <row r="2" spans="1:16" s="221" customFormat="1" ht="20">
      <c r="A2" s="225">
        <v>96</v>
      </c>
      <c r="B2" s="358" t="s">
        <v>3</v>
      </c>
      <c r="C2" s="535">
        <f>A4*2/5</f>
        <v>2304</v>
      </c>
      <c r="D2" s="227" t="s">
        <v>4</v>
      </c>
      <c r="E2" s="358"/>
      <c r="F2" s="358">
        <v>1</v>
      </c>
      <c r="G2" s="228">
        <f>C2*0.29</f>
        <v>668.16</v>
      </c>
      <c r="H2" s="517"/>
      <c r="I2" s="358"/>
      <c r="J2" s="461">
        <v>1</v>
      </c>
      <c r="K2" s="228">
        <f>C3*0.29</f>
        <v>334.08</v>
      </c>
      <c r="L2" s="530"/>
      <c r="M2" s="226"/>
      <c r="N2" s="229"/>
      <c r="O2" s="229"/>
      <c r="P2" s="229"/>
    </row>
    <row r="3" spans="1:15" s="221" customFormat="1" ht="20">
      <c r="A3" s="230">
        <v>60</v>
      </c>
      <c r="B3" s="358" t="s">
        <v>0</v>
      </c>
      <c r="C3" s="536">
        <f>A4*1/5</f>
        <v>1152</v>
      </c>
      <c r="D3" s="358" t="s">
        <v>2</v>
      </c>
      <c r="E3" s="358"/>
      <c r="F3" s="358">
        <v>2</v>
      </c>
      <c r="G3" s="228">
        <f>C2*0.24</f>
        <v>552.96</v>
      </c>
      <c r="H3" s="517"/>
      <c r="I3" s="358"/>
      <c r="J3" s="461">
        <v>2</v>
      </c>
      <c r="K3" s="228">
        <f>C3*0.24</f>
        <v>276.48</v>
      </c>
      <c r="L3" s="517"/>
      <c r="M3" s="226"/>
      <c r="N3" s="229"/>
      <c r="O3" s="229"/>
    </row>
    <row r="4" spans="1:15" s="221" customFormat="1" ht="20.5" thickBot="1">
      <c r="A4" s="230">
        <f>SUM(A2*A3)</f>
        <v>5760</v>
      </c>
      <c r="B4" s="358" t="s">
        <v>5</v>
      </c>
      <c r="C4" s="537">
        <f>A4*2/5</f>
        <v>2304</v>
      </c>
      <c r="D4" s="358" t="s">
        <v>6</v>
      </c>
      <c r="E4" s="358"/>
      <c r="F4" s="358">
        <v>3</v>
      </c>
      <c r="G4" s="228">
        <f>C2*0.19</f>
        <v>437.76</v>
      </c>
      <c r="H4" s="517"/>
      <c r="I4" s="358"/>
      <c r="J4" s="461">
        <v>3</v>
      </c>
      <c r="K4" s="228">
        <f>C3*0.19</f>
        <v>218.88</v>
      </c>
      <c r="L4" s="517"/>
      <c r="M4" s="226"/>
      <c r="O4" s="229"/>
    </row>
    <row r="5" spans="1:16" s="221" customFormat="1" ht="20">
      <c r="A5" s="225"/>
      <c r="B5" s="358"/>
      <c r="C5" s="540">
        <f>SUM(C2:C4)</f>
        <v>5760</v>
      </c>
      <c r="D5" s="358"/>
      <c r="E5" s="358"/>
      <c r="F5" s="358">
        <v>4</v>
      </c>
      <c r="G5" s="515">
        <f>C2*0.14</f>
        <v>322.56000000000006</v>
      </c>
      <c r="H5" s="518"/>
      <c r="I5" s="358"/>
      <c r="J5" s="461">
        <v>4</v>
      </c>
      <c r="K5" s="515">
        <f>C3*0.14</f>
        <v>161.28000000000003</v>
      </c>
      <c r="L5" s="518"/>
      <c r="M5" s="226"/>
      <c r="P5" s="229"/>
    </row>
    <row r="6" spans="1:17" s="221" customFormat="1" ht="20">
      <c r="A6" s="225"/>
      <c r="B6" s="358"/>
      <c r="C6" s="358"/>
      <c r="D6" s="358"/>
      <c r="E6" s="358"/>
      <c r="F6" s="461">
        <v>5</v>
      </c>
      <c r="G6" s="515">
        <f>C2*0.09</f>
        <v>207.35999999999999</v>
      </c>
      <c r="H6" s="517"/>
      <c r="I6" s="358"/>
      <c r="J6" s="461">
        <v>5</v>
      </c>
      <c r="K6" s="515">
        <f>C3*0.09</f>
        <v>103.67999999999999</v>
      </c>
      <c r="L6" s="517"/>
      <c r="M6" s="232"/>
      <c r="N6" s="233"/>
      <c r="O6" s="234"/>
      <c r="P6" s="235"/>
      <c r="Q6" s="236"/>
    </row>
    <row r="7" spans="1:17" s="221" customFormat="1" ht="20.5" thickBot="1">
      <c r="A7" s="225"/>
      <c r="B7" s="461"/>
      <c r="C7" s="461"/>
      <c r="D7" s="461"/>
      <c r="E7" s="461"/>
      <c r="F7" s="461">
        <v>6</v>
      </c>
      <c r="G7" s="515">
        <f>C4*0.05</f>
        <v>115.2</v>
      </c>
      <c r="H7" s="517"/>
      <c r="I7" s="461"/>
      <c r="J7" s="461">
        <v>6</v>
      </c>
      <c r="K7" s="231">
        <f>C3*0.05</f>
        <v>57.6</v>
      </c>
      <c r="L7" s="517"/>
      <c r="M7" s="232"/>
      <c r="N7" s="233"/>
      <c r="O7" s="234"/>
      <c r="P7" s="235"/>
      <c r="Q7" s="236"/>
    </row>
    <row r="8" spans="1:17" s="221" customFormat="1" ht="20">
      <c r="A8" s="225"/>
      <c r="B8" s="461"/>
      <c r="C8" s="461"/>
      <c r="D8" s="461"/>
      <c r="E8" s="461"/>
      <c r="F8" s="461"/>
      <c r="G8" s="526">
        <f>SUM(G2:G7)</f>
        <v>2304</v>
      </c>
      <c r="H8" s="517"/>
      <c r="I8" s="461"/>
      <c r="J8" s="461"/>
      <c r="K8" s="553">
        <f>SUM(K2:K7)</f>
        <v>1152</v>
      </c>
      <c r="L8" s="517"/>
      <c r="M8" s="232"/>
      <c r="N8" s="233"/>
      <c r="O8" s="234"/>
      <c r="P8" s="235"/>
      <c r="Q8" s="236"/>
    </row>
    <row r="9" spans="1:17" s="157" customFormat="1" ht="17.5">
      <c r="A9" s="155"/>
      <c r="B9" s="156"/>
      <c r="C9" s="156"/>
      <c r="D9" s="156"/>
      <c r="E9" s="156"/>
      <c r="F9" s="156"/>
      <c r="G9" s="158"/>
      <c r="H9" s="519"/>
      <c r="I9" s="156"/>
      <c r="J9" s="156"/>
      <c r="K9" s="158"/>
      <c r="L9" s="519"/>
      <c r="M9" s="197"/>
      <c r="N9" s="159"/>
      <c r="O9" s="160"/>
      <c r="P9" s="161"/>
      <c r="Q9" s="162"/>
    </row>
    <row r="10" spans="1:17" ht="36" customHeight="1">
      <c r="A10" s="335" t="s">
        <v>140</v>
      </c>
      <c r="B10" s="124"/>
      <c r="C10" s="124"/>
      <c r="E10" s="124"/>
      <c r="F10" s="124"/>
      <c r="G10" s="126"/>
      <c r="H10" s="520"/>
      <c r="I10" s="124"/>
      <c r="J10" s="124"/>
      <c r="K10" s="126"/>
      <c r="L10" s="520"/>
      <c r="M10" s="198"/>
      <c r="N10" s="127"/>
      <c r="O10" s="128"/>
      <c r="P10" s="129"/>
      <c r="Q10" s="130"/>
    </row>
    <row r="11" spans="1:17" s="221" customFormat="1" ht="36" customHeight="1">
      <c r="A11" s="220" t="s">
        <v>7</v>
      </c>
      <c r="B11" s="220" t="s">
        <v>8</v>
      </c>
      <c r="C11" s="220" t="s">
        <v>9</v>
      </c>
      <c r="D11" s="323" t="s">
        <v>10</v>
      </c>
      <c r="E11" s="220" t="s">
        <v>11</v>
      </c>
      <c r="F11" s="546" t="s">
        <v>12</v>
      </c>
      <c r="G11" s="547" t="s">
        <v>13</v>
      </c>
      <c r="H11" s="548"/>
      <c r="I11" s="323" t="s">
        <v>14</v>
      </c>
      <c r="J11" s="546" t="s">
        <v>12</v>
      </c>
      <c r="K11" s="549" t="s">
        <v>13</v>
      </c>
      <c r="L11" s="548"/>
      <c r="M11" s="550" t="s">
        <v>15</v>
      </c>
      <c r="N11" s="546" t="s">
        <v>12</v>
      </c>
      <c r="O11" s="547" t="s">
        <v>13</v>
      </c>
      <c r="P11" s="551" t="s">
        <v>16</v>
      </c>
      <c r="Q11" s="552" t="s">
        <v>17</v>
      </c>
    </row>
    <row r="12" spans="1:17" ht="36" customHeight="1">
      <c r="A12" s="719" t="s">
        <v>161</v>
      </c>
      <c r="B12" s="512" t="s">
        <v>60</v>
      </c>
      <c r="C12" s="507">
        <v>136459</v>
      </c>
      <c r="D12" s="465" t="s">
        <v>23</v>
      </c>
      <c r="E12" s="514">
        <v>9.2</v>
      </c>
      <c r="F12" s="373">
        <v>55</v>
      </c>
      <c r="G12" s="527">
        <v>610.6</v>
      </c>
      <c r="H12" s="523"/>
      <c r="I12" s="374">
        <v>9.8</v>
      </c>
      <c r="J12" s="373">
        <v>60</v>
      </c>
      <c r="K12" s="543">
        <v>334.08</v>
      </c>
      <c r="L12" s="523"/>
      <c r="M12" s="375">
        <f aca="true" t="shared" si="0" ref="M12:M21">SUM(I12,E12)</f>
        <v>19</v>
      </c>
      <c r="N12" s="373">
        <v>60</v>
      </c>
      <c r="O12" s="527">
        <v>668.16</v>
      </c>
      <c r="P12" s="376">
        <f aca="true" t="shared" si="1" ref="P12:P21">SUM(N12,J12,F12)</f>
        <v>175</v>
      </c>
      <c r="Q12" s="541">
        <f aca="true" t="shared" si="2" ref="Q12:Q21">SUM(O12,K12,G12)</f>
        <v>1612.8400000000001</v>
      </c>
    </row>
    <row r="13" spans="1:17" ht="36" customHeight="1">
      <c r="A13" s="506" t="s">
        <v>125</v>
      </c>
      <c r="B13" s="507" t="s">
        <v>20</v>
      </c>
      <c r="C13" s="513">
        <v>129550</v>
      </c>
      <c r="D13" s="465"/>
      <c r="E13" s="514">
        <v>10.2</v>
      </c>
      <c r="F13" s="373">
        <v>10</v>
      </c>
      <c r="G13" s="527">
        <v>115.2</v>
      </c>
      <c r="H13" s="523"/>
      <c r="I13" s="374">
        <v>10.1</v>
      </c>
      <c r="J13" s="373">
        <v>50</v>
      </c>
      <c r="K13" s="543">
        <v>276.48</v>
      </c>
      <c r="L13" s="523"/>
      <c r="M13" s="375">
        <f t="shared" si="0"/>
        <v>20.299999999999997</v>
      </c>
      <c r="N13" s="373">
        <v>50</v>
      </c>
      <c r="O13" s="527">
        <v>552.96</v>
      </c>
      <c r="P13" s="376">
        <f t="shared" si="1"/>
        <v>110</v>
      </c>
      <c r="Q13" s="541">
        <f t="shared" si="2"/>
        <v>944.6400000000001</v>
      </c>
    </row>
    <row r="14" spans="1:17" ht="36" customHeight="1">
      <c r="A14" s="511" t="s">
        <v>165</v>
      </c>
      <c r="B14" s="512" t="s">
        <v>62</v>
      </c>
      <c r="C14" s="513">
        <v>136016</v>
      </c>
      <c r="D14" s="465" t="s">
        <v>23</v>
      </c>
      <c r="E14" s="514">
        <v>10.6</v>
      </c>
      <c r="F14" s="373"/>
      <c r="G14" s="527"/>
      <c r="H14" s="523"/>
      <c r="I14" s="374">
        <v>12.6</v>
      </c>
      <c r="J14" s="373">
        <v>40</v>
      </c>
      <c r="K14" s="543">
        <v>218.88</v>
      </c>
      <c r="L14" s="523"/>
      <c r="M14" s="375">
        <f t="shared" si="0"/>
        <v>23.2</v>
      </c>
      <c r="N14" s="373">
        <v>40</v>
      </c>
      <c r="O14" s="527">
        <v>437.76</v>
      </c>
      <c r="P14" s="376">
        <f t="shared" si="1"/>
        <v>80</v>
      </c>
      <c r="Q14" s="541">
        <f t="shared" si="2"/>
        <v>656.64</v>
      </c>
    </row>
    <row r="15" spans="1:17" ht="36" customHeight="1">
      <c r="A15" s="511" t="s">
        <v>79</v>
      </c>
      <c r="B15" s="512" t="s">
        <v>64</v>
      </c>
      <c r="C15" s="513">
        <v>130194</v>
      </c>
      <c r="D15" s="465" t="s">
        <v>10</v>
      </c>
      <c r="E15" s="514">
        <v>9.3</v>
      </c>
      <c r="F15" s="373">
        <v>40</v>
      </c>
      <c r="G15" s="527">
        <v>437.76</v>
      </c>
      <c r="H15" s="523"/>
      <c r="I15" s="377">
        <v>15.7</v>
      </c>
      <c r="J15" s="373">
        <v>30</v>
      </c>
      <c r="K15" s="543">
        <v>161.28000000000003</v>
      </c>
      <c r="L15" s="523"/>
      <c r="M15" s="375">
        <f t="shared" si="0"/>
        <v>25</v>
      </c>
      <c r="N15" s="373">
        <v>30</v>
      </c>
      <c r="O15" s="527">
        <v>322.56000000000006</v>
      </c>
      <c r="P15" s="376">
        <f t="shared" si="1"/>
        <v>100</v>
      </c>
      <c r="Q15" s="541">
        <f t="shared" si="2"/>
        <v>921.6000000000001</v>
      </c>
    </row>
    <row r="16" spans="1:17" ht="36" customHeight="1">
      <c r="A16" s="506" t="s">
        <v>160</v>
      </c>
      <c r="B16" s="507" t="s">
        <v>20</v>
      </c>
      <c r="C16" s="513">
        <v>130870</v>
      </c>
      <c r="D16" s="465"/>
      <c r="E16" s="514">
        <v>9.2</v>
      </c>
      <c r="F16" s="373">
        <v>55</v>
      </c>
      <c r="G16" s="527">
        <v>610.6</v>
      </c>
      <c r="H16" s="523"/>
      <c r="I16" s="374">
        <v>15.9</v>
      </c>
      <c r="J16" s="373">
        <v>20</v>
      </c>
      <c r="K16" s="543">
        <v>103.67999999999999</v>
      </c>
      <c r="L16" s="523"/>
      <c r="M16" s="375">
        <f t="shared" si="0"/>
        <v>25.1</v>
      </c>
      <c r="N16" s="373">
        <v>20</v>
      </c>
      <c r="O16" s="527">
        <v>207.35999999999999</v>
      </c>
      <c r="P16" s="376">
        <f t="shared" si="1"/>
        <v>95</v>
      </c>
      <c r="Q16" s="541">
        <f t="shared" si="2"/>
        <v>921.64</v>
      </c>
    </row>
    <row r="17" spans="1:17" ht="36" customHeight="1">
      <c r="A17" s="506" t="s">
        <v>164</v>
      </c>
      <c r="B17" s="507" t="s">
        <v>48</v>
      </c>
      <c r="C17" s="513">
        <v>135977</v>
      </c>
      <c r="D17" s="465"/>
      <c r="E17" s="514">
        <v>10.6</v>
      </c>
      <c r="F17" s="379"/>
      <c r="G17" s="527"/>
      <c r="H17" s="523"/>
      <c r="I17" s="380">
        <v>16.7</v>
      </c>
      <c r="J17" s="379">
        <v>10</v>
      </c>
      <c r="K17" s="544">
        <v>57.6</v>
      </c>
      <c r="L17" s="523"/>
      <c r="M17" s="375">
        <f t="shared" si="0"/>
        <v>27.299999999999997</v>
      </c>
      <c r="N17" s="373">
        <v>10</v>
      </c>
      <c r="O17" s="528">
        <v>115.2</v>
      </c>
      <c r="P17" s="376">
        <f t="shared" si="1"/>
        <v>20</v>
      </c>
      <c r="Q17" s="541">
        <f t="shared" si="2"/>
        <v>172.8</v>
      </c>
    </row>
    <row r="18" spans="1:17" ht="36" customHeight="1">
      <c r="A18" s="506" t="s">
        <v>126</v>
      </c>
      <c r="B18" s="507" t="s">
        <v>21</v>
      </c>
      <c r="C18" s="513">
        <v>134436</v>
      </c>
      <c r="D18" s="465"/>
      <c r="E18" s="514">
        <v>9.8</v>
      </c>
      <c r="F18" s="373">
        <v>30</v>
      </c>
      <c r="G18" s="527">
        <v>322.56000000000006</v>
      </c>
      <c r="H18" s="523"/>
      <c r="I18" s="378">
        <v>100</v>
      </c>
      <c r="J18" s="373"/>
      <c r="K18" s="543"/>
      <c r="L18" s="523"/>
      <c r="M18" s="375">
        <f t="shared" si="0"/>
        <v>109.8</v>
      </c>
      <c r="N18" s="373"/>
      <c r="O18" s="527"/>
      <c r="P18" s="376">
        <f t="shared" si="1"/>
        <v>30</v>
      </c>
      <c r="Q18" s="541">
        <f t="shared" si="2"/>
        <v>322.56000000000006</v>
      </c>
    </row>
    <row r="19" spans="1:17" ht="36" customHeight="1">
      <c r="A19" s="511" t="s">
        <v>76</v>
      </c>
      <c r="B19" s="512" t="s">
        <v>20</v>
      </c>
      <c r="C19" s="513">
        <v>130654</v>
      </c>
      <c r="D19" s="465" t="s">
        <v>10</v>
      </c>
      <c r="E19" s="514">
        <v>10.1</v>
      </c>
      <c r="F19" s="373">
        <v>20</v>
      </c>
      <c r="G19" s="527">
        <v>207.35999999999999</v>
      </c>
      <c r="H19" s="523"/>
      <c r="I19" s="374">
        <v>100</v>
      </c>
      <c r="J19" s="373"/>
      <c r="K19" s="543"/>
      <c r="L19" s="523"/>
      <c r="M19" s="375">
        <f t="shared" si="0"/>
        <v>110.1</v>
      </c>
      <c r="N19" s="373"/>
      <c r="O19" s="527"/>
      <c r="P19" s="376">
        <f t="shared" si="1"/>
        <v>20</v>
      </c>
      <c r="Q19" s="541">
        <f t="shared" si="2"/>
        <v>207.35999999999999</v>
      </c>
    </row>
    <row r="20" spans="1:17" ht="36" customHeight="1">
      <c r="A20" s="511" t="s">
        <v>162</v>
      </c>
      <c r="B20" s="512" t="s">
        <v>28</v>
      </c>
      <c r="C20" s="513">
        <v>133912</v>
      </c>
      <c r="D20" s="465" t="s">
        <v>23</v>
      </c>
      <c r="E20" s="514">
        <v>10.5</v>
      </c>
      <c r="F20" s="373"/>
      <c r="G20" s="527"/>
      <c r="H20" s="523"/>
      <c r="I20" s="374">
        <v>100</v>
      </c>
      <c r="J20" s="373"/>
      <c r="K20" s="544"/>
      <c r="L20" s="523"/>
      <c r="M20" s="375">
        <f t="shared" si="0"/>
        <v>110.5</v>
      </c>
      <c r="N20" s="373"/>
      <c r="O20" s="527"/>
      <c r="P20" s="376">
        <f t="shared" si="1"/>
        <v>0</v>
      </c>
      <c r="Q20" s="541">
        <f t="shared" si="2"/>
        <v>0</v>
      </c>
    </row>
    <row r="21" spans="1:17" ht="37" customHeight="1">
      <c r="A21" s="506" t="s">
        <v>163</v>
      </c>
      <c r="B21" s="507" t="s">
        <v>48</v>
      </c>
      <c r="C21" s="513">
        <v>135979</v>
      </c>
      <c r="D21" s="465"/>
      <c r="E21" s="514">
        <v>10.5</v>
      </c>
      <c r="F21" s="373"/>
      <c r="G21" s="527"/>
      <c r="H21" s="523"/>
      <c r="I21" s="374">
        <v>100</v>
      </c>
      <c r="J21" s="373"/>
      <c r="K21" s="543"/>
      <c r="L21" s="523"/>
      <c r="M21" s="375">
        <f t="shared" si="0"/>
        <v>110.5</v>
      </c>
      <c r="N21" s="373"/>
      <c r="O21" s="527"/>
      <c r="P21" s="376">
        <f t="shared" si="1"/>
        <v>0</v>
      </c>
      <c r="Q21" s="541">
        <f t="shared" si="2"/>
        <v>0</v>
      </c>
    </row>
    <row r="22" spans="1:17" ht="29.5" customHeight="1">
      <c r="A22" s="466"/>
      <c r="B22" s="467"/>
      <c r="C22" s="468"/>
      <c r="D22" s="469"/>
      <c r="E22" s="470"/>
      <c r="F22" s="373"/>
      <c r="G22" s="527"/>
      <c r="H22" s="523"/>
      <c r="I22" s="380"/>
      <c r="J22" s="373"/>
      <c r="K22" s="543"/>
      <c r="L22" s="523"/>
      <c r="M22" s="381"/>
      <c r="N22" s="373"/>
      <c r="O22" s="527"/>
      <c r="P22" s="376">
        <f aca="true" t="shared" si="3" ref="P22:P23">SUM(N22,J22,F22)</f>
        <v>0</v>
      </c>
      <c r="Q22" s="541">
        <f aca="true" t="shared" si="4" ref="Q22:Q23">SUM(O22,K22,G22)</f>
        <v>0</v>
      </c>
    </row>
    <row r="23" spans="1:17" ht="29.5" customHeight="1">
      <c r="A23" s="223"/>
      <c r="B23" s="224"/>
      <c r="C23" s="326"/>
      <c r="D23" s="324"/>
      <c r="E23" s="328"/>
      <c r="F23" s="327"/>
      <c r="G23" s="529"/>
      <c r="H23" s="524"/>
      <c r="I23" s="328"/>
      <c r="J23" s="327"/>
      <c r="K23" s="545"/>
      <c r="L23" s="524"/>
      <c r="M23" s="329"/>
      <c r="N23" s="327"/>
      <c r="O23" s="529"/>
      <c r="P23" s="376">
        <f t="shared" si="3"/>
        <v>0</v>
      </c>
      <c r="Q23" s="542">
        <f t="shared" si="4"/>
        <v>0</v>
      </c>
    </row>
    <row r="24" spans="1:17" ht="29" customHeight="1">
      <c r="A24" s="222"/>
      <c r="B24" s="222"/>
      <c r="C24" s="222"/>
      <c r="D24" s="324"/>
      <c r="E24" s="222"/>
      <c r="F24" s="222">
        <f>SUM(F12:F22)</f>
        <v>210</v>
      </c>
      <c r="G24" s="534">
        <f>SUM(G12:G22)</f>
        <v>2304.08</v>
      </c>
      <c r="H24" s="525"/>
      <c r="I24" s="222"/>
      <c r="J24" s="222">
        <f>SUM(J12:J22)</f>
        <v>210</v>
      </c>
      <c r="K24" s="538">
        <f>SUM(K12:K22)</f>
        <v>1152</v>
      </c>
      <c r="L24" s="531"/>
      <c r="M24" s="222"/>
      <c r="N24" s="222">
        <f>SUM(N12:N22)</f>
        <v>210</v>
      </c>
      <c r="O24" s="534">
        <f>SUM(O12:O22)</f>
        <v>2304</v>
      </c>
      <c r="P24" s="222">
        <f>SUM(P12:P22)</f>
        <v>630</v>
      </c>
      <c r="Q24" s="539">
        <f>SUM(Q12:Q23)</f>
        <v>5760.080000000001</v>
      </c>
    </row>
    <row r="25" spans="1:17" ht="29" customHeight="1">
      <c r="A25" s="133" t="s">
        <v>57</v>
      </c>
      <c r="B25" s="133" t="s">
        <v>58</v>
      </c>
      <c r="C25" s="133" t="s">
        <v>59</v>
      </c>
      <c r="D25" s="325"/>
      <c r="E25" s="134"/>
      <c r="F25" s="134"/>
      <c r="G25" s="134"/>
      <c r="H25" s="521"/>
      <c r="I25" s="134"/>
      <c r="J25" s="134"/>
      <c r="K25" s="134"/>
      <c r="L25" s="521"/>
      <c r="M25" s="199"/>
      <c r="N25" s="134"/>
      <c r="O25" s="134"/>
      <c r="P25" s="134"/>
      <c r="Q25" s="134"/>
    </row>
    <row r="26" spans="1:15" ht="29" customHeight="1">
      <c r="A26" s="511" t="s">
        <v>161</v>
      </c>
      <c r="B26" s="512" t="s">
        <v>60</v>
      </c>
      <c r="C26" s="449">
        <v>175</v>
      </c>
      <c r="D26" s="325"/>
      <c r="E26" s="134"/>
      <c r="F26" s="134"/>
      <c r="G26" s="134"/>
      <c r="H26" s="521"/>
      <c r="I26" s="134"/>
      <c r="J26" s="199"/>
      <c r="K26" s="134"/>
      <c r="L26" s="521"/>
      <c r="M26" s="134"/>
      <c r="N26" s="134"/>
      <c r="O26" s="134"/>
    </row>
    <row r="27" spans="1:15" ht="29" customHeight="1">
      <c r="A27" s="511" t="s">
        <v>79</v>
      </c>
      <c r="B27" s="512" t="s">
        <v>64</v>
      </c>
      <c r="C27" s="449">
        <v>100</v>
      </c>
      <c r="D27" s="325"/>
      <c r="E27" s="134"/>
      <c r="F27" s="134"/>
      <c r="G27" s="134"/>
      <c r="H27" s="521"/>
      <c r="I27" s="134"/>
      <c r="J27" s="199"/>
      <c r="K27" s="134"/>
      <c r="L27" s="521"/>
      <c r="M27" s="134"/>
      <c r="N27" s="134"/>
      <c r="O27" s="134"/>
    </row>
    <row r="28" spans="1:3" ht="28.5" customHeight="1">
      <c r="A28" s="511" t="s">
        <v>76</v>
      </c>
      <c r="B28" s="512" t="s">
        <v>20</v>
      </c>
      <c r="C28" s="450">
        <v>20</v>
      </c>
    </row>
    <row r="29" spans="1:3" ht="26">
      <c r="A29" s="511" t="s">
        <v>162</v>
      </c>
      <c r="B29" s="512" t="s">
        <v>28</v>
      </c>
      <c r="C29" s="450">
        <v>0</v>
      </c>
    </row>
    <row r="30" spans="1:3" ht="26">
      <c r="A30" s="511" t="s">
        <v>165</v>
      </c>
      <c r="B30" s="512" t="s">
        <v>62</v>
      </c>
      <c r="C30" s="450">
        <v>80</v>
      </c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78" zoomScaleNormal="78" workbookViewId="0" topLeftCell="A1">
      <selection activeCell="F18" sqref="F18"/>
    </sheetView>
  </sheetViews>
  <sheetFormatPr defaultColWidth="9.140625" defaultRowHeight="15"/>
  <cols>
    <col min="1" max="1" width="28.7109375" style="96" customWidth="1"/>
    <col min="2" max="2" width="17.8515625" style="96" customWidth="1"/>
    <col min="3" max="3" width="12.7109375" style="96" customWidth="1"/>
    <col min="4" max="4" width="7.57421875" style="96" customWidth="1"/>
    <col min="5" max="6" width="8.8515625" style="96" bestFit="1" customWidth="1"/>
    <col min="7" max="7" width="15.57421875" style="96" customWidth="1"/>
    <col min="8" max="8" width="5.57421875" style="593" customWidth="1"/>
    <col min="9" max="9" width="10.421875" style="137" customWidth="1"/>
    <col min="10" max="10" width="8.8515625" style="96" bestFit="1" customWidth="1"/>
    <col min="11" max="11" width="14.57421875" style="96" customWidth="1"/>
    <col min="12" max="12" width="6.7109375" style="593" customWidth="1"/>
    <col min="13" max="13" width="12.421875" style="96" customWidth="1"/>
    <col min="14" max="14" width="11.140625" style="96" bestFit="1" customWidth="1"/>
    <col min="15" max="15" width="16.7109375" style="96" customWidth="1"/>
    <col min="16" max="16" width="11.140625" style="96" bestFit="1" customWidth="1"/>
    <col min="17" max="17" width="18.8515625" style="96" customWidth="1"/>
    <col min="18" max="16384" width="8.7109375" style="96" customWidth="1"/>
  </cols>
  <sheetData>
    <row r="1" spans="1:12" s="174" customFormat="1" ht="18.5">
      <c r="A1" s="202"/>
      <c r="B1" s="203"/>
      <c r="C1" s="203"/>
      <c r="D1" s="203"/>
      <c r="E1" s="203"/>
      <c r="F1" s="766" t="s">
        <v>1</v>
      </c>
      <c r="G1" s="766"/>
      <c r="H1" s="590"/>
      <c r="I1" s="203"/>
      <c r="J1" s="203" t="s">
        <v>2</v>
      </c>
      <c r="K1" s="203"/>
      <c r="L1" s="590"/>
    </row>
    <row r="2" spans="1:17" s="174" customFormat="1" ht="18.5">
      <c r="A2" s="202">
        <v>151</v>
      </c>
      <c r="B2" s="204" t="s">
        <v>3</v>
      </c>
      <c r="C2" s="205">
        <f>A4*2/5</f>
        <v>3624</v>
      </c>
      <c r="D2" s="206" t="s">
        <v>4</v>
      </c>
      <c r="E2" s="203"/>
      <c r="F2" s="203">
        <v>1</v>
      </c>
      <c r="G2" s="207">
        <f>C2*0.29</f>
        <v>1050.96</v>
      </c>
      <c r="H2" s="591"/>
      <c r="I2" s="203"/>
      <c r="J2" s="462">
        <v>1</v>
      </c>
      <c r="K2" s="207">
        <f>C3*0.29</f>
        <v>525.48</v>
      </c>
      <c r="L2" s="591"/>
      <c r="M2" s="179"/>
      <c r="N2" s="179"/>
      <c r="O2" s="179"/>
      <c r="P2" s="179"/>
      <c r="Q2" s="179"/>
    </row>
    <row r="3" spans="1:17" s="174" customFormat="1" ht="18.5">
      <c r="A3" s="208">
        <v>60</v>
      </c>
      <c r="B3" s="204" t="s">
        <v>0</v>
      </c>
      <c r="C3" s="205">
        <f>A4*1/5</f>
        <v>1812</v>
      </c>
      <c r="D3" s="203" t="s">
        <v>2</v>
      </c>
      <c r="E3" s="203"/>
      <c r="F3" s="203">
        <v>2</v>
      </c>
      <c r="G3" s="207">
        <f>C2*0.24</f>
        <v>869.76</v>
      </c>
      <c r="H3" s="591"/>
      <c r="I3" s="203"/>
      <c r="J3" s="462">
        <v>2</v>
      </c>
      <c r="K3" s="207">
        <f>C3*0.24</f>
        <v>434.88</v>
      </c>
      <c r="L3" s="591"/>
      <c r="N3" s="179"/>
      <c r="O3" s="179"/>
      <c r="P3" s="179"/>
      <c r="Q3" s="179"/>
    </row>
    <row r="4" spans="1:17" s="174" customFormat="1" ht="19" thickBot="1">
      <c r="A4" s="208">
        <f>SUM(A2*A3)</f>
        <v>9060</v>
      </c>
      <c r="B4" s="204" t="s">
        <v>5</v>
      </c>
      <c r="C4" s="209">
        <f>A4*2/5</f>
        <v>3624</v>
      </c>
      <c r="D4" s="203" t="s">
        <v>6</v>
      </c>
      <c r="E4" s="203"/>
      <c r="F4" s="462">
        <v>3</v>
      </c>
      <c r="G4" s="207">
        <f>C2*0.19</f>
        <v>688.5600000000001</v>
      </c>
      <c r="H4" s="591"/>
      <c r="I4" s="203"/>
      <c r="J4" s="462">
        <v>3</v>
      </c>
      <c r="K4" s="207">
        <f>C3*0.19</f>
        <v>344.28000000000003</v>
      </c>
      <c r="L4" s="591"/>
      <c r="N4" s="185"/>
      <c r="P4" s="179"/>
      <c r="Q4" s="179"/>
    </row>
    <row r="5" spans="1:12" s="174" customFormat="1" ht="18.5">
      <c r="A5" s="202"/>
      <c r="B5" s="203"/>
      <c r="C5" s="207">
        <f>SUM(C2:C4)</f>
        <v>9060</v>
      </c>
      <c r="D5" s="203"/>
      <c r="E5" s="203"/>
      <c r="F5" s="462">
        <v>4</v>
      </c>
      <c r="G5" s="532">
        <f>C2*0.14</f>
        <v>507.36000000000007</v>
      </c>
      <c r="H5" s="592"/>
      <c r="I5" s="203"/>
      <c r="J5" s="462">
        <v>4</v>
      </c>
      <c r="K5" s="207">
        <f>C3*0.14</f>
        <v>253.68000000000004</v>
      </c>
      <c r="L5" s="591"/>
    </row>
    <row r="6" spans="1:12" s="174" customFormat="1" ht="18.5">
      <c r="A6" s="202"/>
      <c r="B6" s="462"/>
      <c r="C6" s="207"/>
      <c r="D6" s="462"/>
      <c r="E6" s="462"/>
      <c r="F6" s="462">
        <v>5</v>
      </c>
      <c r="G6" s="532">
        <f>C2*0.09</f>
        <v>326.15999999999997</v>
      </c>
      <c r="H6" s="592"/>
      <c r="I6" s="462"/>
      <c r="J6" s="462">
        <v>5</v>
      </c>
      <c r="K6" s="207">
        <f>C3*0.09</f>
        <v>163.07999999999998</v>
      </c>
      <c r="L6" s="591"/>
    </row>
    <row r="7" spans="1:14" s="174" customFormat="1" ht="18.5">
      <c r="A7" s="202"/>
      <c r="B7" s="462"/>
      <c r="C7" s="207"/>
      <c r="D7" s="462"/>
      <c r="E7" s="462"/>
      <c r="F7" s="462">
        <v>6</v>
      </c>
      <c r="G7" s="532">
        <f>C2*0.05</f>
        <v>181.20000000000002</v>
      </c>
      <c r="H7" s="592"/>
      <c r="I7" s="462"/>
      <c r="J7" s="462">
        <v>6</v>
      </c>
      <c r="K7" s="207">
        <f>C3*0.05</f>
        <v>90.60000000000001</v>
      </c>
      <c r="L7" s="591"/>
      <c r="N7" s="179"/>
    </row>
    <row r="8" spans="1:12" s="174" customFormat="1" ht="18.5">
      <c r="A8" s="202"/>
      <c r="B8" s="203"/>
      <c r="C8" s="203"/>
      <c r="D8" s="203"/>
      <c r="E8" s="203"/>
      <c r="F8" s="203"/>
      <c r="G8" s="533">
        <f>SUM(G2:G7)</f>
        <v>3624</v>
      </c>
      <c r="H8" s="591"/>
      <c r="I8" s="203"/>
      <c r="J8" s="462"/>
      <c r="K8" s="581">
        <f>SUM(K2:K7)</f>
        <v>1812</v>
      </c>
      <c r="L8" s="598"/>
    </row>
    <row r="9" ht="15" customHeight="1"/>
    <row r="10" spans="1:17" ht="29.5" customHeight="1">
      <c r="A10" s="336" t="s">
        <v>147</v>
      </c>
      <c r="B10" s="139"/>
      <c r="C10" s="138"/>
      <c r="D10" s="139"/>
      <c r="E10" s="139"/>
      <c r="F10" s="139"/>
      <c r="G10" s="140"/>
      <c r="H10" s="594"/>
      <c r="I10" s="141"/>
      <c r="J10" s="139"/>
      <c r="K10" s="139"/>
      <c r="L10" s="599"/>
      <c r="M10" s="142"/>
      <c r="N10" s="139"/>
      <c r="O10" s="139"/>
      <c r="P10" s="138"/>
      <c r="Q10" s="138"/>
    </row>
    <row r="11" spans="1:17" ht="29.5" customHeight="1">
      <c r="A11" s="135" t="s">
        <v>7</v>
      </c>
      <c r="B11" s="382" t="s">
        <v>8</v>
      </c>
      <c r="C11" s="382" t="s">
        <v>9</v>
      </c>
      <c r="D11" s="382" t="s">
        <v>10</v>
      </c>
      <c r="E11" s="136" t="s">
        <v>11</v>
      </c>
      <c r="F11" s="387" t="s">
        <v>12</v>
      </c>
      <c r="G11" s="578" t="s">
        <v>13</v>
      </c>
      <c r="H11" s="595"/>
      <c r="I11" s="136" t="s">
        <v>14</v>
      </c>
      <c r="J11" s="387" t="s">
        <v>12</v>
      </c>
      <c r="K11" s="582" t="s">
        <v>13</v>
      </c>
      <c r="L11" s="600"/>
      <c r="M11" s="136" t="s">
        <v>15</v>
      </c>
      <c r="N11" s="387" t="s">
        <v>12</v>
      </c>
      <c r="O11" s="585" t="s">
        <v>13</v>
      </c>
      <c r="P11" s="388" t="s">
        <v>16</v>
      </c>
      <c r="Q11" s="587" t="s">
        <v>17</v>
      </c>
    </row>
    <row r="12" spans="1:17" ht="33.5" customHeight="1">
      <c r="A12" s="485" t="s">
        <v>275</v>
      </c>
      <c r="B12" s="484" t="s">
        <v>20</v>
      </c>
      <c r="C12" s="484">
        <v>130334</v>
      </c>
      <c r="D12" s="262"/>
      <c r="E12" s="183">
        <v>2.4</v>
      </c>
      <c r="F12" s="293">
        <v>55</v>
      </c>
      <c r="G12" s="579">
        <v>960.36</v>
      </c>
      <c r="H12" s="596"/>
      <c r="I12" s="384">
        <v>2.8</v>
      </c>
      <c r="J12" s="293">
        <v>50</v>
      </c>
      <c r="K12" s="583">
        <v>434.88</v>
      </c>
      <c r="L12" s="601"/>
      <c r="M12" s="385">
        <f aca="true" t="shared" si="0" ref="M12:M21">SUM(I12,E12)</f>
        <v>5.199999999999999</v>
      </c>
      <c r="N12" s="293">
        <v>60</v>
      </c>
      <c r="O12" s="586">
        <v>1050.96</v>
      </c>
      <c r="P12" s="294">
        <f aca="true" t="shared" si="1" ref="P12:P21">SUM(N12,J12,F12)</f>
        <v>165</v>
      </c>
      <c r="Q12" s="588">
        <f aca="true" t="shared" si="2" ref="Q12:Q21">SUM(O12,K12,G12)</f>
        <v>2446.2000000000003</v>
      </c>
    </row>
    <row r="13" spans="1:17" ht="33.5" customHeight="1">
      <c r="A13" s="500" t="s">
        <v>159</v>
      </c>
      <c r="B13" s="501" t="s">
        <v>48</v>
      </c>
      <c r="C13" s="487">
        <v>135980</v>
      </c>
      <c r="D13" s="262" t="s">
        <v>23</v>
      </c>
      <c r="E13" s="183">
        <v>2.9</v>
      </c>
      <c r="F13" s="293">
        <v>10</v>
      </c>
      <c r="G13" s="579">
        <v>181.20000000000002</v>
      </c>
      <c r="H13" s="596"/>
      <c r="I13" s="300">
        <v>2.5</v>
      </c>
      <c r="J13" s="293">
        <v>60</v>
      </c>
      <c r="K13" s="583">
        <v>525.48</v>
      </c>
      <c r="L13" s="601"/>
      <c r="M13" s="385">
        <f t="shared" si="0"/>
        <v>5.4</v>
      </c>
      <c r="N13" s="293">
        <v>50</v>
      </c>
      <c r="O13" s="586">
        <v>869.76</v>
      </c>
      <c r="P13" s="294">
        <f t="shared" si="1"/>
        <v>120</v>
      </c>
      <c r="Q13" s="588">
        <f t="shared" si="2"/>
        <v>1576.44</v>
      </c>
    </row>
    <row r="14" spans="1:17" ht="33.5" customHeight="1">
      <c r="A14" s="502" t="s">
        <v>279</v>
      </c>
      <c r="B14" s="484" t="s">
        <v>48</v>
      </c>
      <c r="C14" s="487">
        <v>135965</v>
      </c>
      <c r="D14" s="262"/>
      <c r="E14" s="183">
        <v>2.7</v>
      </c>
      <c r="F14" s="293">
        <v>20</v>
      </c>
      <c r="G14" s="579">
        <v>326.15999999999997</v>
      </c>
      <c r="H14" s="596"/>
      <c r="I14" s="384">
        <v>3.1</v>
      </c>
      <c r="J14" s="293">
        <v>30</v>
      </c>
      <c r="K14" s="583">
        <v>253.68</v>
      </c>
      <c r="L14" s="601"/>
      <c r="M14" s="385">
        <f t="shared" si="0"/>
        <v>5.800000000000001</v>
      </c>
      <c r="N14" s="293">
        <v>40</v>
      </c>
      <c r="O14" s="586">
        <v>688.5600000000001</v>
      </c>
      <c r="P14" s="294">
        <f t="shared" si="1"/>
        <v>90</v>
      </c>
      <c r="Q14" s="588">
        <f t="shared" si="2"/>
        <v>1268.4</v>
      </c>
    </row>
    <row r="15" spans="1:17" ht="33.5" customHeight="1">
      <c r="A15" s="500" t="s">
        <v>192</v>
      </c>
      <c r="B15" s="501" t="s">
        <v>26</v>
      </c>
      <c r="C15" s="487">
        <v>135116</v>
      </c>
      <c r="D15" s="262" t="s">
        <v>23</v>
      </c>
      <c r="E15" s="183">
        <v>3.2</v>
      </c>
      <c r="F15" s="293"/>
      <c r="G15" s="579"/>
      <c r="H15" s="596"/>
      <c r="I15" s="386">
        <v>3</v>
      </c>
      <c r="J15" s="293">
        <v>40</v>
      </c>
      <c r="K15" s="583">
        <v>344.28</v>
      </c>
      <c r="L15" s="601"/>
      <c r="M15" s="385">
        <f t="shared" si="0"/>
        <v>6.2</v>
      </c>
      <c r="N15" s="293">
        <v>30</v>
      </c>
      <c r="O15" s="586">
        <v>507.36000000000007</v>
      </c>
      <c r="P15" s="294">
        <f t="shared" si="1"/>
        <v>70</v>
      </c>
      <c r="Q15" s="588">
        <f t="shared" si="2"/>
        <v>851.6400000000001</v>
      </c>
    </row>
    <row r="16" spans="1:17" ht="33.5" customHeight="1">
      <c r="A16" s="502" t="s">
        <v>277</v>
      </c>
      <c r="B16" s="484" t="s">
        <v>62</v>
      </c>
      <c r="C16" s="487">
        <v>135593</v>
      </c>
      <c r="D16" s="262"/>
      <c r="E16" s="183">
        <v>2.5</v>
      </c>
      <c r="F16" s="293">
        <v>40</v>
      </c>
      <c r="G16" s="579">
        <v>688.5600000000001</v>
      </c>
      <c r="H16" s="596"/>
      <c r="I16" s="384">
        <v>12.3</v>
      </c>
      <c r="J16" s="293">
        <v>3.3</v>
      </c>
      <c r="K16" s="583">
        <v>30.200000000000003</v>
      </c>
      <c r="L16" s="601"/>
      <c r="M16" s="385">
        <f t="shared" si="0"/>
        <v>14.8</v>
      </c>
      <c r="N16" s="293">
        <v>20</v>
      </c>
      <c r="O16" s="586">
        <v>326.15999999999997</v>
      </c>
      <c r="P16" s="294">
        <f t="shared" si="1"/>
        <v>63.3</v>
      </c>
      <c r="Q16" s="588">
        <f t="shared" si="2"/>
        <v>1044.92</v>
      </c>
    </row>
    <row r="17" spans="1:17" ht="33.5" customHeight="1">
      <c r="A17" s="500" t="s">
        <v>256</v>
      </c>
      <c r="B17" s="501" t="s">
        <v>25</v>
      </c>
      <c r="C17" s="487">
        <v>136344</v>
      </c>
      <c r="D17" s="262" t="s">
        <v>23</v>
      </c>
      <c r="E17" s="183">
        <v>3</v>
      </c>
      <c r="F17" s="293"/>
      <c r="G17" s="579"/>
      <c r="H17" s="596"/>
      <c r="I17" s="384">
        <v>12.3</v>
      </c>
      <c r="J17" s="293">
        <v>3.3</v>
      </c>
      <c r="K17" s="583">
        <v>30.200000000000003</v>
      </c>
      <c r="L17" s="601"/>
      <c r="M17" s="385">
        <f t="shared" si="0"/>
        <v>15.3</v>
      </c>
      <c r="N17" s="293">
        <v>5</v>
      </c>
      <c r="O17" s="586">
        <f>181.2/2</f>
        <v>90.6</v>
      </c>
      <c r="P17" s="294">
        <f t="shared" si="1"/>
        <v>8.3</v>
      </c>
      <c r="Q17" s="588">
        <f t="shared" si="2"/>
        <v>120.8</v>
      </c>
    </row>
    <row r="18" spans="1:17" ht="33.5" customHeight="1">
      <c r="A18" s="500" t="s">
        <v>239</v>
      </c>
      <c r="B18" s="501" t="s">
        <v>28</v>
      </c>
      <c r="C18" s="487">
        <v>133934</v>
      </c>
      <c r="D18" s="262" t="s">
        <v>23</v>
      </c>
      <c r="E18" s="183">
        <v>3.2</v>
      </c>
      <c r="F18" s="293"/>
      <c r="G18" s="579"/>
      <c r="H18" s="596"/>
      <c r="I18" s="384">
        <v>12.1</v>
      </c>
      <c r="J18" s="293">
        <v>20</v>
      </c>
      <c r="K18" s="583">
        <v>163.08</v>
      </c>
      <c r="L18" s="601"/>
      <c r="M18" s="385">
        <f t="shared" si="0"/>
        <v>15.3</v>
      </c>
      <c r="N18" s="293">
        <v>5</v>
      </c>
      <c r="O18" s="586">
        <v>90.6</v>
      </c>
      <c r="P18" s="294">
        <f t="shared" si="1"/>
        <v>25</v>
      </c>
      <c r="Q18" s="588">
        <f t="shared" si="2"/>
        <v>253.68</v>
      </c>
    </row>
    <row r="19" spans="1:17" ht="33.5" customHeight="1">
      <c r="A19" s="500" t="s">
        <v>214</v>
      </c>
      <c r="B19" s="501" t="s">
        <v>24</v>
      </c>
      <c r="C19" s="487">
        <v>133635</v>
      </c>
      <c r="D19" s="262" t="s">
        <v>23</v>
      </c>
      <c r="E19" s="183">
        <v>3.2</v>
      </c>
      <c r="F19" s="293"/>
      <c r="G19" s="579"/>
      <c r="H19" s="596"/>
      <c r="I19" s="384">
        <v>12.3</v>
      </c>
      <c r="J19" s="293">
        <v>3.3</v>
      </c>
      <c r="K19" s="583">
        <v>30.200000000000003</v>
      </c>
      <c r="L19" s="601"/>
      <c r="M19" s="385">
        <f t="shared" si="0"/>
        <v>15.5</v>
      </c>
      <c r="N19" s="293"/>
      <c r="O19" s="586"/>
      <c r="P19" s="294">
        <f t="shared" si="1"/>
        <v>3.3</v>
      </c>
      <c r="Q19" s="588">
        <f t="shared" si="2"/>
        <v>30.200000000000003</v>
      </c>
    </row>
    <row r="20" spans="1:17" ht="33.5" customHeight="1">
      <c r="A20" s="502" t="s">
        <v>276</v>
      </c>
      <c r="B20" s="484" t="s">
        <v>20</v>
      </c>
      <c r="C20" s="487">
        <v>131252</v>
      </c>
      <c r="D20" s="262"/>
      <c r="E20" s="183">
        <v>2.4</v>
      </c>
      <c r="F20" s="293">
        <v>55</v>
      </c>
      <c r="G20" s="579">
        <v>960.36</v>
      </c>
      <c r="H20" s="596"/>
      <c r="I20" s="384">
        <v>100</v>
      </c>
      <c r="J20" s="293"/>
      <c r="K20" s="583"/>
      <c r="L20" s="601"/>
      <c r="M20" s="385">
        <f t="shared" si="0"/>
        <v>102.4</v>
      </c>
      <c r="N20" s="293"/>
      <c r="O20" s="586"/>
      <c r="P20" s="294">
        <f t="shared" si="1"/>
        <v>55</v>
      </c>
      <c r="Q20" s="588">
        <f t="shared" si="2"/>
        <v>960.36</v>
      </c>
    </row>
    <row r="21" spans="1:17" ht="33.5" customHeight="1">
      <c r="A21" s="502" t="s">
        <v>278</v>
      </c>
      <c r="B21" s="484" t="s">
        <v>171</v>
      </c>
      <c r="C21" s="487">
        <v>130250</v>
      </c>
      <c r="D21" s="262"/>
      <c r="E21" s="183">
        <v>2.6</v>
      </c>
      <c r="F21" s="293">
        <v>30</v>
      </c>
      <c r="G21" s="579">
        <v>507.36000000000007</v>
      </c>
      <c r="H21" s="596"/>
      <c r="I21" s="384">
        <v>100</v>
      </c>
      <c r="J21" s="293"/>
      <c r="K21" s="583"/>
      <c r="L21" s="601"/>
      <c r="M21" s="385">
        <f t="shared" si="0"/>
        <v>102.6</v>
      </c>
      <c r="N21" s="293"/>
      <c r="O21" s="586"/>
      <c r="P21" s="294">
        <f t="shared" si="1"/>
        <v>30</v>
      </c>
      <c r="Q21" s="588">
        <f t="shared" si="2"/>
        <v>507.36000000000007</v>
      </c>
    </row>
    <row r="22" spans="1:17" s="174" customFormat="1" ht="33.5" customHeight="1">
      <c r="A22" s="351"/>
      <c r="B22" s="351"/>
      <c r="C22" s="351"/>
      <c r="D22" s="262"/>
      <c r="E22" s="183"/>
      <c r="F22" s="293"/>
      <c r="G22" s="579"/>
      <c r="H22" s="596"/>
      <c r="I22" s="384"/>
      <c r="J22" s="293"/>
      <c r="K22" s="583"/>
      <c r="L22" s="601"/>
      <c r="M22" s="385"/>
      <c r="N22" s="293"/>
      <c r="O22" s="586"/>
      <c r="P22" s="294">
        <f aca="true" t="shared" si="3" ref="P22">SUM(N22,J22,F22)</f>
        <v>0</v>
      </c>
      <c r="Q22" s="588">
        <f aca="true" t="shared" si="4" ref="Q22">SUM(O22,K22,G22)</f>
        <v>0</v>
      </c>
    </row>
    <row r="23" spans="1:18" ht="28.5" customHeight="1">
      <c r="A23" s="436"/>
      <c r="B23" s="437"/>
      <c r="C23" s="303"/>
      <c r="D23" s="303"/>
      <c r="E23" s="303"/>
      <c r="F23" s="303">
        <f>SUM(F12:F22)</f>
        <v>210</v>
      </c>
      <c r="G23" s="580">
        <f>SUM(G12:G22)</f>
        <v>3624</v>
      </c>
      <c r="H23" s="597"/>
      <c r="I23" s="303"/>
      <c r="J23" s="303">
        <f>SUM(J12:J22)</f>
        <v>209.90000000000003</v>
      </c>
      <c r="K23" s="584">
        <f>SUM(K12:K22)</f>
        <v>1812</v>
      </c>
      <c r="L23" s="597"/>
      <c r="M23" s="303"/>
      <c r="N23" s="303">
        <f>SUM(N12:N22)</f>
        <v>210</v>
      </c>
      <c r="O23" s="580">
        <f>SUM(O12:O22)</f>
        <v>3624</v>
      </c>
      <c r="P23" s="303">
        <f>SUM(P12:P22)</f>
        <v>629.9</v>
      </c>
      <c r="Q23" s="589">
        <f>SUM(Q12:Q22)</f>
        <v>9060.000000000002</v>
      </c>
      <c r="R23" s="303"/>
    </row>
    <row r="24" spans="1:3" ht="23" customHeight="1">
      <c r="A24" s="500" t="s">
        <v>159</v>
      </c>
      <c r="B24" s="501" t="s">
        <v>48</v>
      </c>
      <c r="C24" s="413">
        <v>120</v>
      </c>
    </row>
    <row r="25" spans="1:3" ht="23" customHeight="1">
      <c r="A25" s="500" t="s">
        <v>256</v>
      </c>
      <c r="B25" s="501" t="s">
        <v>25</v>
      </c>
      <c r="C25" s="413">
        <v>8.3</v>
      </c>
    </row>
    <row r="26" spans="1:3" ht="23" customHeight="1">
      <c r="A26" s="500" t="s">
        <v>192</v>
      </c>
      <c r="B26" s="501" t="s">
        <v>26</v>
      </c>
      <c r="C26" s="413">
        <v>70</v>
      </c>
    </row>
    <row r="27" spans="1:3" ht="23" customHeight="1">
      <c r="A27" s="500" t="s">
        <v>214</v>
      </c>
      <c r="B27" s="501" t="s">
        <v>24</v>
      </c>
      <c r="C27" s="413">
        <v>3.3</v>
      </c>
    </row>
    <row r="28" spans="1:3" ht="23" customHeight="1">
      <c r="A28" s="500" t="s">
        <v>239</v>
      </c>
      <c r="B28" s="501" t="s">
        <v>28</v>
      </c>
      <c r="C28" s="413">
        <v>25</v>
      </c>
    </row>
    <row r="29" spans="1:3" ht="23" customHeight="1">
      <c r="A29" s="383"/>
      <c r="B29" s="351"/>
      <c r="C29" s="123"/>
    </row>
    <row r="30" spans="1:3" ht="23" customHeight="1">
      <c r="A30" s="360"/>
      <c r="B30" s="351"/>
      <c r="C30" s="123"/>
    </row>
    <row r="31" spans="1:3" ht="23" customHeight="1">
      <c r="A31" s="351"/>
      <c r="B31" s="351"/>
      <c r="C31" s="123"/>
    </row>
    <row r="32" spans="1:3" ht="23" customHeight="1">
      <c r="A32" s="351"/>
      <c r="B32" s="351"/>
      <c r="C32" s="123"/>
    </row>
    <row r="33" spans="1:3" ht="23" customHeight="1">
      <c r="A33" s="351"/>
      <c r="B33" s="351"/>
      <c r="C33" s="123"/>
    </row>
    <row r="34" spans="1:3" ht="23" customHeight="1">
      <c r="A34" s="383"/>
      <c r="B34" s="351"/>
      <c r="C34" s="123"/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="65" zoomScaleNormal="65" workbookViewId="0" topLeftCell="A1">
      <selection activeCell="Q34" sqref="A1:Q34"/>
    </sheetView>
  </sheetViews>
  <sheetFormatPr defaultColWidth="9.140625" defaultRowHeight="15"/>
  <cols>
    <col min="1" max="1" width="34.421875" style="0" customWidth="1"/>
    <col min="2" max="2" width="21.00390625" style="0" customWidth="1"/>
    <col min="3" max="3" width="19.7109375" style="0" customWidth="1"/>
    <col min="4" max="4" width="8.7109375" style="297" customWidth="1"/>
    <col min="5" max="5" width="12.140625" style="0" customWidth="1"/>
    <col min="7" max="7" width="21.140625" style="0" customWidth="1"/>
    <col min="8" max="8" width="5.7109375" style="29" customWidth="1"/>
    <col min="9" max="9" width="10.28125" style="0" customWidth="1"/>
    <col min="11" max="11" width="15.140625" style="0" customWidth="1"/>
    <col min="12" max="12" width="4.8515625" style="29" customWidth="1"/>
    <col min="14" max="14" width="13.8515625" style="0" customWidth="1"/>
    <col min="15" max="15" width="18.140625" style="0" customWidth="1"/>
    <col min="17" max="17" width="17.57421875" style="0" customWidth="1"/>
  </cols>
  <sheetData>
    <row r="1" spans="1:14" ht="21.5">
      <c r="A1" s="186"/>
      <c r="B1" s="187"/>
      <c r="C1" s="187"/>
      <c r="D1" s="259"/>
      <c r="E1" s="187"/>
      <c r="F1" s="764" t="s">
        <v>1</v>
      </c>
      <c r="G1" s="764"/>
      <c r="H1" s="607"/>
      <c r="I1" s="187"/>
      <c r="J1" s="187" t="s">
        <v>2</v>
      </c>
      <c r="K1" s="187"/>
      <c r="L1" s="607"/>
      <c r="M1" s="104"/>
      <c r="N1" s="104"/>
    </row>
    <row r="2" spans="1:17" ht="21.5">
      <c r="A2" s="186">
        <v>50</v>
      </c>
      <c r="B2" s="188" t="s">
        <v>3</v>
      </c>
      <c r="C2" s="621">
        <f>A4*2/5</f>
        <v>1200</v>
      </c>
      <c r="D2" s="190" t="s">
        <v>4</v>
      </c>
      <c r="E2" s="187"/>
      <c r="F2" s="187">
        <v>1</v>
      </c>
      <c r="G2" s="191">
        <f>C2*0.29</f>
        <v>348</v>
      </c>
      <c r="H2" s="608"/>
      <c r="I2" s="187"/>
      <c r="J2" s="187">
        <v>1</v>
      </c>
      <c r="K2" s="192">
        <f>C3*0.29</f>
        <v>174</v>
      </c>
      <c r="L2" s="611"/>
      <c r="M2" s="104"/>
      <c r="N2" s="193"/>
      <c r="O2" s="1"/>
      <c r="Q2" s="1"/>
    </row>
    <row r="3" spans="1:17" ht="21.5">
      <c r="A3" s="194">
        <v>60</v>
      </c>
      <c r="B3" s="188" t="s">
        <v>0</v>
      </c>
      <c r="C3" s="622">
        <f>A4*1/5</f>
        <v>600</v>
      </c>
      <c r="D3" s="259" t="s">
        <v>2</v>
      </c>
      <c r="E3" s="187"/>
      <c r="F3" s="187">
        <v>2</v>
      </c>
      <c r="G3" s="191">
        <f>C2*0.24</f>
        <v>288</v>
      </c>
      <c r="H3" s="608"/>
      <c r="I3" s="187"/>
      <c r="J3" s="187">
        <v>2</v>
      </c>
      <c r="K3" s="191">
        <f>C3*0.24</f>
        <v>144</v>
      </c>
      <c r="L3" s="608"/>
      <c r="M3" s="104"/>
      <c r="N3" s="193"/>
      <c r="Q3" s="1"/>
    </row>
    <row r="4" spans="1:15" ht="22" thickBot="1">
      <c r="A4" s="194">
        <f>SUM(A2*A3)</f>
        <v>3000</v>
      </c>
      <c r="B4" s="188" t="s">
        <v>5</v>
      </c>
      <c r="C4" s="626">
        <f>A4*2/5</f>
        <v>1200</v>
      </c>
      <c r="D4" s="259" t="s">
        <v>6</v>
      </c>
      <c r="E4" s="187"/>
      <c r="F4" s="460">
        <v>3</v>
      </c>
      <c r="G4" s="602">
        <f>C2*0.19</f>
        <v>228</v>
      </c>
      <c r="H4" s="609"/>
      <c r="I4" s="187"/>
      <c r="J4" s="187">
        <v>3</v>
      </c>
      <c r="K4" s="602">
        <f>C3*0.19</f>
        <v>114</v>
      </c>
      <c r="L4" s="609"/>
      <c r="M4" s="104"/>
      <c r="N4" s="193"/>
      <c r="O4" s="1"/>
    </row>
    <row r="5" spans="1:14" ht="21.5">
      <c r="A5" s="186"/>
      <c r="B5" s="187"/>
      <c r="C5" s="620">
        <f>SUM(C2:C4)</f>
        <v>3000</v>
      </c>
      <c r="D5" s="259"/>
      <c r="E5" s="187"/>
      <c r="F5" s="460">
        <v>4</v>
      </c>
      <c r="G5" s="602">
        <f>C2*0.14</f>
        <v>168.00000000000003</v>
      </c>
      <c r="H5" s="609"/>
      <c r="I5" s="187"/>
      <c r="J5" s="460">
        <v>4</v>
      </c>
      <c r="K5" s="602">
        <f>C3*0.14</f>
        <v>84.00000000000001</v>
      </c>
      <c r="L5" s="609"/>
      <c r="M5" s="104"/>
      <c r="N5" s="104"/>
    </row>
    <row r="6" spans="1:14" ht="21.5">
      <c r="A6" s="186"/>
      <c r="B6" s="187"/>
      <c r="C6" s="187"/>
      <c r="D6" s="259"/>
      <c r="E6" s="187"/>
      <c r="F6" s="460">
        <v>5</v>
      </c>
      <c r="G6" s="602">
        <f>C2*0.09</f>
        <v>108</v>
      </c>
      <c r="H6" s="609"/>
      <c r="I6" s="187"/>
      <c r="J6" s="460">
        <v>5</v>
      </c>
      <c r="K6" s="602">
        <f>C3*0.09</f>
        <v>54</v>
      </c>
      <c r="L6" s="609"/>
      <c r="M6" s="104"/>
      <c r="N6" s="104"/>
    </row>
    <row r="7" spans="1:14" ht="22" thickBot="1">
      <c r="A7" s="186"/>
      <c r="B7" s="460"/>
      <c r="C7" s="460"/>
      <c r="D7" s="460"/>
      <c r="E7" s="460"/>
      <c r="F7" s="460">
        <v>6</v>
      </c>
      <c r="G7" s="196">
        <f>C2*0.05</f>
        <v>60</v>
      </c>
      <c r="H7" s="609"/>
      <c r="I7" s="460"/>
      <c r="J7" s="460">
        <v>6</v>
      </c>
      <c r="K7" s="196">
        <f>C3*0.05</f>
        <v>30</v>
      </c>
      <c r="L7" s="609"/>
      <c r="M7" s="104"/>
      <c r="N7" s="104"/>
    </row>
    <row r="8" spans="1:14" ht="21.5">
      <c r="A8" s="186"/>
      <c r="B8" s="460"/>
      <c r="C8" s="460"/>
      <c r="D8" s="460"/>
      <c r="E8" s="460"/>
      <c r="F8" s="460"/>
      <c r="G8" s="627">
        <f>SUM(G2:G7)</f>
        <v>1200</v>
      </c>
      <c r="H8" s="608"/>
      <c r="I8" s="460"/>
      <c r="J8" s="460"/>
      <c r="K8" s="628">
        <f>SUM(K2:K7)</f>
        <v>600</v>
      </c>
      <c r="L8" s="608"/>
      <c r="M8" s="104"/>
      <c r="N8" s="104"/>
    </row>
    <row r="11" spans="1:17" ht="20">
      <c r="A11" s="97" t="s">
        <v>141</v>
      </c>
      <c r="B11" s="10"/>
      <c r="C11" s="22"/>
      <c r="D11" s="12"/>
      <c r="E11" s="10"/>
      <c r="F11" s="10"/>
      <c r="G11" s="23"/>
      <c r="H11" s="610"/>
      <c r="I11" s="24"/>
      <c r="J11" s="10"/>
      <c r="K11" s="10"/>
      <c r="L11" s="612"/>
      <c r="M11" s="25"/>
      <c r="N11" s="10"/>
      <c r="O11" s="10"/>
      <c r="P11" s="22"/>
      <c r="Q11" s="22"/>
    </row>
    <row r="12" spans="1:17" ht="30.5" customHeight="1">
      <c r="A12" s="398" t="s">
        <v>7</v>
      </c>
      <c r="B12" s="392" t="s">
        <v>8</v>
      </c>
      <c r="C12" s="392" t="s">
        <v>9</v>
      </c>
      <c r="D12" s="392" t="s">
        <v>10</v>
      </c>
      <c r="E12" s="393" t="s">
        <v>11</v>
      </c>
      <c r="F12" s="394" t="s">
        <v>12</v>
      </c>
      <c r="G12" s="603" t="s">
        <v>13</v>
      </c>
      <c r="H12" s="616"/>
      <c r="I12" s="393" t="s">
        <v>14</v>
      </c>
      <c r="J12" s="394" t="s">
        <v>12</v>
      </c>
      <c r="K12" s="623" t="s">
        <v>13</v>
      </c>
      <c r="L12" s="613"/>
      <c r="M12" s="393" t="s">
        <v>15</v>
      </c>
      <c r="N12" s="394" t="s">
        <v>12</v>
      </c>
      <c r="O12" s="606" t="s">
        <v>13</v>
      </c>
      <c r="P12" s="395" t="s">
        <v>16</v>
      </c>
      <c r="Q12" s="617" t="s">
        <v>17</v>
      </c>
    </row>
    <row r="13" spans="1:17" ht="30.5" customHeight="1">
      <c r="A13" s="510" t="s">
        <v>280</v>
      </c>
      <c r="B13" s="492" t="s">
        <v>19</v>
      </c>
      <c r="C13" s="492">
        <v>133553</v>
      </c>
      <c r="D13" s="183"/>
      <c r="E13" s="262">
        <v>4.9</v>
      </c>
      <c r="F13" s="105">
        <v>55</v>
      </c>
      <c r="G13" s="604">
        <v>318</v>
      </c>
      <c r="H13" s="614"/>
      <c r="I13" s="58">
        <v>5.1</v>
      </c>
      <c r="J13" s="105">
        <v>50</v>
      </c>
      <c r="K13" s="624">
        <v>144</v>
      </c>
      <c r="L13" s="614"/>
      <c r="M13" s="183">
        <f aca="true" t="shared" si="0" ref="M13:M22">SUM(I13,E13)</f>
        <v>10</v>
      </c>
      <c r="N13" s="105">
        <v>60</v>
      </c>
      <c r="O13" s="745">
        <v>348</v>
      </c>
      <c r="P13" s="106">
        <f aca="true" t="shared" si="1" ref="P13:P22">SUM(F13,J13,N13)</f>
        <v>165</v>
      </c>
      <c r="Q13" s="618">
        <f aca="true" t="shared" si="2" ref="Q13:Q22">SUM(G13,K13,O13)</f>
        <v>810</v>
      </c>
    </row>
    <row r="14" spans="1:17" ht="30.5" customHeight="1">
      <c r="A14" s="491" t="s">
        <v>82</v>
      </c>
      <c r="B14" s="489" t="s">
        <v>50</v>
      </c>
      <c r="C14" s="492">
        <v>133922</v>
      </c>
      <c r="D14" s="183" t="s">
        <v>10</v>
      </c>
      <c r="E14" s="262">
        <v>7.1</v>
      </c>
      <c r="F14" s="105"/>
      <c r="G14" s="604"/>
      <c r="H14" s="614"/>
      <c r="I14" s="58">
        <v>4.1</v>
      </c>
      <c r="J14" s="105">
        <v>60</v>
      </c>
      <c r="K14" s="624">
        <v>174</v>
      </c>
      <c r="L14" s="614"/>
      <c r="M14" s="183">
        <f t="shared" si="0"/>
        <v>11.2</v>
      </c>
      <c r="N14" s="105">
        <v>50</v>
      </c>
      <c r="O14" s="745">
        <v>288</v>
      </c>
      <c r="P14" s="106">
        <f t="shared" si="1"/>
        <v>110</v>
      </c>
      <c r="Q14" s="618">
        <f t="shared" si="2"/>
        <v>462</v>
      </c>
    </row>
    <row r="15" spans="1:17" ht="30.5" customHeight="1">
      <c r="A15" s="488" t="s">
        <v>180</v>
      </c>
      <c r="B15" s="489" t="s">
        <v>29</v>
      </c>
      <c r="C15" s="490">
        <v>135584</v>
      </c>
      <c r="D15" s="183" t="s">
        <v>10</v>
      </c>
      <c r="E15" s="262">
        <v>6.5</v>
      </c>
      <c r="F15" s="105">
        <v>15</v>
      </c>
      <c r="G15" s="604">
        <v>84</v>
      </c>
      <c r="H15" s="614"/>
      <c r="I15" s="396">
        <v>5.8</v>
      </c>
      <c r="J15" s="105">
        <v>35</v>
      </c>
      <c r="K15" s="624">
        <v>99</v>
      </c>
      <c r="L15" s="614"/>
      <c r="M15" s="183">
        <f t="shared" si="0"/>
        <v>12.3</v>
      </c>
      <c r="N15" s="105">
        <v>40</v>
      </c>
      <c r="O15" s="745">
        <v>228</v>
      </c>
      <c r="P15" s="106">
        <f t="shared" si="1"/>
        <v>90</v>
      </c>
      <c r="Q15" s="618">
        <f t="shared" si="2"/>
        <v>411</v>
      </c>
    </row>
    <row r="16" spans="1:17" ht="30.5" customHeight="1">
      <c r="A16" s="496" t="s">
        <v>281</v>
      </c>
      <c r="B16" s="264" t="s">
        <v>19</v>
      </c>
      <c r="C16" s="490">
        <v>135210</v>
      </c>
      <c r="D16" s="183"/>
      <c r="E16" s="262">
        <v>6.7</v>
      </c>
      <c r="F16" s="105"/>
      <c r="G16" s="604"/>
      <c r="H16" s="614"/>
      <c r="I16" s="58">
        <v>5.8</v>
      </c>
      <c r="J16" s="105">
        <v>35</v>
      </c>
      <c r="K16" s="624">
        <v>99</v>
      </c>
      <c r="L16" s="614"/>
      <c r="M16" s="183">
        <f t="shared" si="0"/>
        <v>12.5</v>
      </c>
      <c r="N16" s="105">
        <v>30</v>
      </c>
      <c r="O16" s="745">
        <v>168.00000000000003</v>
      </c>
      <c r="P16" s="106">
        <f t="shared" si="1"/>
        <v>65</v>
      </c>
      <c r="Q16" s="618">
        <f t="shared" si="2"/>
        <v>267</v>
      </c>
    </row>
    <row r="17" spans="1:17" ht="30.5" customHeight="1">
      <c r="A17" s="488" t="s">
        <v>72</v>
      </c>
      <c r="B17" s="489" t="s">
        <v>24</v>
      </c>
      <c r="C17" s="490">
        <v>131672</v>
      </c>
      <c r="D17" s="183" t="s">
        <v>10</v>
      </c>
      <c r="E17" s="262">
        <v>6.3</v>
      </c>
      <c r="F17" s="105">
        <v>30</v>
      </c>
      <c r="G17" s="604">
        <v>168</v>
      </c>
      <c r="H17" s="614"/>
      <c r="I17" s="397">
        <v>7.9</v>
      </c>
      <c r="J17" s="105">
        <v>20</v>
      </c>
      <c r="K17" s="624">
        <v>54</v>
      </c>
      <c r="L17" s="614"/>
      <c r="M17" s="183">
        <f t="shared" si="0"/>
        <v>14.2</v>
      </c>
      <c r="N17" s="105">
        <v>20</v>
      </c>
      <c r="O17" s="745">
        <v>108</v>
      </c>
      <c r="P17" s="106">
        <f t="shared" si="1"/>
        <v>70</v>
      </c>
      <c r="Q17" s="618">
        <f t="shared" si="2"/>
        <v>330</v>
      </c>
    </row>
    <row r="18" spans="1:17" ht="30.5" customHeight="1">
      <c r="A18" s="488" t="s">
        <v>185</v>
      </c>
      <c r="B18" s="489" t="s">
        <v>26</v>
      </c>
      <c r="C18" s="490">
        <v>133649</v>
      </c>
      <c r="D18" s="183" t="s">
        <v>10</v>
      </c>
      <c r="E18" s="262">
        <v>7.4</v>
      </c>
      <c r="F18" s="105"/>
      <c r="G18" s="604"/>
      <c r="H18" s="614"/>
      <c r="I18" s="58">
        <v>8.4</v>
      </c>
      <c r="J18" s="105">
        <v>10</v>
      </c>
      <c r="K18" s="624">
        <v>30</v>
      </c>
      <c r="L18" s="614"/>
      <c r="M18" s="183">
        <f t="shared" si="0"/>
        <v>15.8</v>
      </c>
      <c r="N18" s="105">
        <v>10</v>
      </c>
      <c r="O18" s="745">
        <v>60</v>
      </c>
      <c r="P18" s="106">
        <f t="shared" si="1"/>
        <v>20</v>
      </c>
      <c r="Q18" s="618">
        <f t="shared" si="2"/>
        <v>90</v>
      </c>
    </row>
    <row r="19" spans="1:17" ht="30.5" customHeight="1">
      <c r="A19" s="488" t="s">
        <v>166</v>
      </c>
      <c r="B19" s="489" t="s">
        <v>62</v>
      </c>
      <c r="C19" s="490">
        <v>134020</v>
      </c>
      <c r="D19" s="183" t="s">
        <v>10</v>
      </c>
      <c r="E19" s="262">
        <v>6.8</v>
      </c>
      <c r="F19" s="105"/>
      <c r="G19" s="604"/>
      <c r="H19" s="614"/>
      <c r="I19" s="361">
        <v>9.2</v>
      </c>
      <c r="J19" s="105"/>
      <c r="K19" s="624"/>
      <c r="L19" s="614"/>
      <c r="M19" s="183">
        <f t="shared" si="0"/>
        <v>16</v>
      </c>
      <c r="N19" s="105"/>
      <c r="O19" s="744"/>
      <c r="P19" s="106">
        <f t="shared" si="1"/>
        <v>0</v>
      </c>
      <c r="Q19" s="618">
        <f t="shared" si="2"/>
        <v>0</v>
      </c>
    </row>
    <row r="20" spans="1:17" ht="30.5" customHeight="1">
      <c r="A20" s="488" t="s">
        <v>71</v>
      </c>
      <c r="B20" s="489" t="s">
        <v>29</v>
      </c>
      <c r="C20" s="490">
        <v>129725</v>
      </c>
      <c r="D20" s="183" t="s">
        <v>23</v>
      </c>
      <c r="E20" s="262">
        <v>4.9</v>
      </c>
      <c r="F20" s="105">
        <v>55</v>
      </c>
      <c r="G20" s="604">
        <v>318</v>
      </c>
      <c r="H20" s="614"/>
      <c r="I20" s="58">
        <v>15.4</v>
      </c>
      <c r="J20" s="105"/>
      <c r="K20" s="624"/>
      <c r="L20" s="614"/>
      <c r="M20" s="183">
        <f t="shared" si="0"/>
        <v>20.3</v>
      </c>
      <c r="N20" s="105"/>
      <c r="O20" s="604"/>
      <c r="P20" s="106">
        <f t="shared" si="1"/>
        <v>55</v>
      </c>
      <c r="Q20" s="618">
        <f t="shared" si="2"/>
        <v>318</v>
      </c>
    </row>
    <row r="21" spans="1:17" ht="30.5" customHeight="1">
      <c r="A21" s="488" t="s">
        <v>193</v>
      </c>
      <c r="B21" s="489" t="s">
        <v>55</v>
      </c>
      <c r="C21" s="490">
        <v>135286</v>
      </c>
      <c r="D21" s="183" t="s">
        <v>10</v>
      </c>
      <c r="E21" s="262">
        <v>5.9</v>
      </c>
      <c r="F21" s="105">
        <v>40</v>
      </c>
      <c r="G21" s="604">
        <v>228</v>
      </c>
      <c r="H21" s="614"/>
      <c r="I21" s="361">
        <v>100</v>
      </c>
      <c r="J21" s="105"/>
      <c r="K21" s="624"/>
      <c r="L21" s="614"/>
      <c r="M21" s="183">
        <f t="shared" si="0"/>
        <v>105.9</v>
      </c>
      <c r="N21" s="105"/>
      <c r="O21" s="604"/>
      <c r="P21" s="106">
        <f t="shared" si="1"/>
        <v>40</v>
      </c>
      <c r="Q21" s="618">
        <f t="shared" si="2"/>
        <v>228</v>
      </c>
    </row>
    <row r="22" spans="1:17" ht="30.5" customHeight="1">
      <c r="A22" s="491" t="s">
        <v>100</v>
      </c>
      <c r="B22" s="489" t="s">
        <v>22</v>
      </c>
      <c r="C22" s="492">
        <v>130310</v>
      </c>
      <c r="D22" s="183" t="s">
        <v>10</v>
      </c>
      <c r="E22" s="262">
        <v>6.5</v>
      </c>
      <c r="F22" s="105">
        <v>15</v>
      </c>
      <c r="G22" s="604">
        <v>84</v>
      </c>
      <c r="H22" s="614"/>
      <c r="I22" s="361">
        <v>100</v>
      </c>
      <c r="J22" s="105"/>
      <c r="K22" s="624"/>
      <c r="L22" s="614"/>
      <c r="M22" s="183">
        <f t="shared" si="0"/>
        <v>106.5</v>
      </c>
      <c r="N22" s="105"/>
      <c r="O22" s="604"/>
      <c r="P22" s="106">
        <f t="shared" si="1"/>
        <v>15</v>
      </c>
      <c r="Q22" s="618">
        <f t="shared" si="2"/>
        <v>84</v>
      </c>
    </row>
    <row r="23" spans="1:17" s="104" customFormat="1" ht="32" customHeight="1">
      <c r="A23" s="372"/>
      <c r="B23" s="295"/>
      <c r="C23" s="351"/>
      <c r="D23" s="183"/>
      <c r="E23" s="262"/>
      <c r="F23" s="105"/>
      <c r="G23" s="604"/>
      <c r="H23" s="614"/>
      <c r="I23" s="361"/>
      <c r="J23" s="105"/>
      <c r="K23" s="624"/>
      <c r="L23" s="614"/>
      <c r="M23" s="183">
        <f aca="true" t="shared" si="3" ref="M23">SUM(I23,E23)</f>
        <v>0</v>
      </c>
      <c r="N23" s="105"/>
      <c r="O23" s="604"/>
      <c r="P23" s="106">
        <f aca="true" t="shared" si="4" ref="P23">SUM(F23,J23,N23)</f>
        <v>0</v>
      </c>
      <c r="Q23" s="618">
        <f aca="true" t="shared" si="5" ref="Q23">SUM(G23,K23,O23)</f>
        <v>0</v>
      </c>
    </row>
    <row r="24" spans="4:17" s="174" customFormat="1" ht="21.5" customHeight="1">
      <c r="D24" s="458"/>
      <c r="F24" s="174">
        <f>SUM(F13:F23)</f>
        <v>210</v>
      </c>
      <c r="G24" s="605">
        <f aca="true" t="shared" si="6" ref="G24:Q24">SUM(G13:G23)</f>
        <v>1200</v>
      </c>
      <c r="H24" s="615"/>
      <c r="J24" s="174">
        <f t="shared" si="6"/>
        <v>210</v>
      </c>
      <c r="K24" s="625">
        <f t="shared" si="6"/>
        <v>600</v>
      </c>
      <c r="L24" s="615"/>
      <c r="N24" s="174">
        <f t="shared" si="6"/>
        <v>210</v>
      </c>
      <c r="O24" s="605">
        <f t="shared" si="6"/>
        <v>1200</v>
      </c>
      <c r="P24" s="174">
        <f t="shared" si="6"/>
        <v>630</v>
      </c>
      <c r="Q24" s="619">
        <f t="shared" si="6"/>
        <v>3000</v>
      </c>
    </row>
    <row r="26" spans="1:3" ht="27.5" customHeight="1">
      <c r="A26" s="109" t="s">
        <v>57</v>
      </c>
      <c r="B26" s="109" t="s">
        <v>58</v>
      </c>
      <c r="C26" s="109" t="s">
        <v>59</v>
      </c>
    </row>
    <row r="27" spans="1:3" ht="27.5" customHeight="1">
      <c r="A27" s="491" t="s">
        <v>71</v>
      </c>
      <c r="B27" s="489" t="s">
        <v>29</v>
      </c>
      <c r="C27" s="217">
        <v>55</v>
      </c>
    </row>
    <row r="28" spans="1:3" ht="27.5" customHeight="1">
      <c r="A28" s="488" t="s">
        <v>193</v>
      </c>
      <c r="B28" s="489" t="s">
        <v>55</v>
      </c>
      <c r="C28" s="217">
        <v>40</v>
      </c>
    </row>
    <row r="29" spans="1:3" ht="27.5" customHeight="1">
      <c r="A29" s="488" t="s">
        <v>72</v>
      </c>
      <c r="B29" s="489" t="s">
        <v>24</v>
      </c>
      <c r="C29" s="217">
        <v>70</v>
      </c>
    </row>
    <row r="30" spans="1:3" ht="27.5" customHeight="1">
      <c r="A30" s="488" t="s">
        <v>180</v>
      </c>
      <c r="B30" s="489" t="s">
        <v>29</v>
      </c>
      <c r="C30" s="217">
        <v>90</v>
      </c>
    </row>
    <row r="31" spans="1:3" ht="27.5" customHeight="1">
      <c r="A31" s="488" t="s">
        <v>100</v>
      </c>
      <c r="B31" s="489" t="s">
        <v>22</v>
      </c>
      <c r="C31" s="217">
        <v>15</v>
      </c>
    </row>
    <row r="32" spans="1:3" ht="27.5" customHeight="1">
      <c r="A32" s="488" t="s">
        <v>166</v>
      </c>
      <c r="B32" s="489" t="s">
        <v>62</v>
      </c>
      <c r="C32" s="217">
        <v>0</v>
      </c>
    </row>
    <row r="33" spans="1:3" ht="27.5" customHeight="1">
      <c r="A33" s="488" t="s">
        <v>82</v>
      </c>
      <c r="B33" s="489" t="s">
        <v>50</v>
      </c>
      <c r="C33" s="217">
        <v>110</v>
      </c>
    </row>
    <row r="34" spans="1:3" ht="27.5" customHeight="1">
      <c r="A34" s="491" t="s">
        <v>185</v>
      </c>
      <c r="B34" s="489" t="s">
        <v>26</v>
      </c>
      <c r="C34" s="217">
        <v>20</v>
      </c>
    </row>
    <row r="35" spans="1:3" ht="27.5" customHeight="1">
      <c r="A35" s="372"/>
      <c r="B35" s="295"/>
      <c r="C35" s="217"/>
    </row>
    <row r="36" spans="1:3" ht="27.5" customHeight="1">
      <c r="A36" s="372"/>
      <c r="B36" s="295"/>
      <c r="C36" s="217"/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66" zoomScaleNormal="66" workbookViewId="0" topLeftCell="A1">
      <selection activeCell="O30" sqref="A1:O30"/>
    </sheetView>
  </sheetViews>
  <sheetFormatPr defaultColWidth="9.140625" defaultRowHeight="15"/>
  <cols>
    <col min="1" max="1" width="33.57421875" style="0" customWidth="1"/>
    <col min="2" max="2" width="16.140625" style="0" customWidth="1"/>
    <col min="3" max="3" width="17.8515625" style="0" customWidth="1"/>
    <col min="6" max="6" width="9.8515625" style="0" customWidth="1"/>
    <col min="7" max="7" width="17.57421875" style="0" customWidth="1"/>
    <col min="8" max="8" width="13.57421875" style="0" customWidth="1"/>
    <col min="9" max="9" width="14.28125" style="0" customWidth="1"/>
    <col min="10" max="10" width="14.421875" style="0" customWidth="1"/>
    <col min="12" max="12" width="13.8515625" style="0" customWidth="1"/>
    <col min="13" max="13" width="17.8515625" style="0" customWidth="1"/>
    <col min="14" max="14" width="11.140625" style="0" customWidth="1"/>
    <col min="15" max="15" width="17.140625" style="0" customWidth="1"/>
  </cols>
  <sheetData>
    <row r="1" spans="1:10" s="174" customFormat="1" ht="18.5">
      <c r="A1" s="172"/>
      <c r="B1" s="173"/>
      <c r="C1" s="173"/>
      <c r="D1" s="173"/>
      <c r="E1" s="173"/>
      <c r="F1" s="767" t="s">
        <v>1</v>
      </c>
      <c r="G1" s="767"/>
      <c r="H1" s="173"/>
      <c r="I1" s="173" t="s">
        <v>2</v>
      </c>
      <c r="J1" s="173"/>
    </row>
    <row r="2" spans="1:13" s="174" customFormat="1" ht="18.5">
      <c r="A2" s="247">
        <v>19</v>
      </c>
      <c r="B2" s="172" t="s">
        <v>3</v>
      </c>
      <c r="C2" s="175">
        <f>A4*2/5</f>
        <v>456</v>
      </c>
      <c r="D2" s="176" t="s">
        <v>4</v>
      </c>
      <c r="E2" s="173"/>
      <c r="F2" s="173">
        <v>1</v>
      </c>
      <c r="G2" s="177">
        <f>C2*0.4</f>
        <v>182.4</v>
      </c>
      <c r="H2" s="173"/>
      <c r="I2" s="173">
        <v>1</v>
      </c>
      <c r="J2" s="178">
        <f>C3*0.4</f>
        <v>91.2</v>
      </c>
      <c r="L2" s="179"/>
      <c r="M2" s="179"/>
    </row>
    <row r="3" spans="1:13" s="174" customFormat="1" ht="18.5">
      <c r="A3" s="180">
        <v>60</v>
      </c>
      <c r="B3" s="172" t="s">
        <v>0</v>
      </c>
      <c r="C3" s="175">
        <f>A4*1/5</f>
        <v>228</v>
      </c>
      <c r="D3" s="173" t="s">
        <v>2</v>
      </c>
      <c r="E3" s="173"/>
      <c r="F3" s="173">
        <v>2</v>
      </c>
      <c r="G3" s="177">
        <f>C2*0.3</f>
        <v>136.79999999999998</v>
      </c>
      <c r="H3" s="173"/>
      <c r="I3" s="173">
        <v>2</v>
      </c>
      <c r="J3" s="177">
        <f>C3*0.3</f>
        <v>68.39999999999999</v>
      </c>
      <c r="L3" s="179"/>
      <c r="M3" s="179">
        <f>C3*0.6</f>
        <v>136.79999999999998</v>
      </c>
    </row>
    <row r="4" spans="1:13" s="174" customFormat="1" ht="19" thickBot="1">
      <c r="A4" s="180">
        <f>SUM(A2*A3)</f>
        <v>1140</v>
      </c>
      <c r="B4" s="172" t="s">
        <v>5</v>
      </c>
      <c r="C4" s="181">
        <f>A4*2/5</f>
        <v>456</v>
      </c>
      <c r="D4" s="173" t="s">
        <v>6</v>
      </c>
      <c r="E4" s="173"/>
      <c r="F4" s="173">
        <v>3</v>
      </c>
      <c r="G4" s="177">
        <f>C2*0.2</f>
        <v>91.2</v>
      </c>
      <c r="H4" s="173"/>
      <c r="I4" s="173">
        <v>3</v>
      </c>
      <c r="J4" s="177">
        <f>C3*0.2</f>
        <v>45.6</v>
      </c>
      <c r="L4" s="179"/>
      <c r="M4" s="179">
        <f>C3*0.4</f>
        <v>91.2</v>
      </c>
    </row>
    <row r="5" spans="1:10" s="174" customFormat="1" ht="19" thickBot="1">
      <c r="A5" s="172"/>
      <c r="B5" s="173"/>
      <c r="C5" s="177">
        <f>SUM(C2:C4)</f>
        <v>1140</v>
      </c>
      <c r="D5" s="173"/>
      <c r="E5" s="173"/>
      <c r="F5" s="173">
        <v>4</v>
      </c>
      <c r="G5" s="182">
        <f>C2*0.1</f>
        <v>45.6</v>
      </c>
      <c r="H5" s="173"/>
      <c r="I5" s="173">
        <v>4</v>
      </c>
      <c r="J5" s="182">
        <f>C3*0.1</f>
        <v>22.8</v>
      </c>
    </row>
    <row r="6" spans="1:10" s="174" customFormat="1" ht="18.5">
      <c r="A6" s="172"/>
      <c r="B6" s="173"/>
      <c r="C6" s="173"/>
      <c r="D6" s="173"/>
      <c r="E6" s="173"/>
      <c r="F6" s="173"/>
      <c r="G6" s="177">
        <f>SUM(G2:G5)</f>
        <v>456</v>
      </c>
      <c r="H6" s="173"/>
      <c r="I6" s="173"/>
      <c r="J6" s="177">
        <f>SUM(J2:J5)</f>
        <v>228</v>
      </c>
    </row>
    <row r="7" spans="1:15" ht="27" customHeight="1">
      <c r="A7" s="97" t="s">
        <v>142</v>
      </c>
      <c r="B7" s="10"/>
      <c r="C7" s="16"/>
      <c r="D7" s="12"/>
      <c r="E7" s="12"/>
      <c r="F7" s="12"/>
      <c r="G7" s="14"/>
      <c r="H7" s="12"/>
      <c r="I7" s="12"/>
      <c r="J7" s="12"/>
      <c r="K7" s="12"/>
      <c r="L7" s="12"/>
      <c r="M7" s="12"/>
      <c r="N7" s="22"/>
      <c r="O7" s="22"/>
    </row>
    <row r="8" spans="1:15" s="174" customFormat="1" ht="27" customHeight="1">
      <c r="A8" s="237" t="s">
        <v>7</v>
      </c>
      <c r="B8" s="237" t="s">
        <v>8</v>
      </c>
      <c r="C8" s="237" t="s">
        <v>9</v>
      </c>
      <c r="D8" s="237" t="s">
        <v>10</v>
      </c>
      <c r="E8" s="241" t="s">
        <v>11</v>
      </c>
      <c r="F8" s="248" t="s">
        <v>12</v>
      </c>
      <c r="G8" s="249" t="s">
        <v>13</v>
      </c>
      <c r="H8" s="250" t="s">
        <v>14</v>
      </c>
      <c r="I8" s="248" t="s">
        <v>12</v>
      </c>
      <c r="J8" s="251" t="s">
        <v>13</v>
      </c>
      <c r="K8" s="241" t="s">
        <v>15</v>
      </c>
      <c r="L8" s="252" t="s">
        <v>12</v>
      </c>
      <c r="M8" s="253" t="s">
        <v>13</v>
      </c>
      <c r="N8" s="254" t="s">
        <v>16</v>
      </c>
      <c r="O8" s="253" t="s">
        <v>17</v>
      </c>
    </row>
    <row r="9" spans="1:15" s="104" customFormat="1" ht="30" customHeight="1">
      <c r="A9" s="488" t="s">
        <v>68</v>
      </c>
      <c r="B9" s="489" t="s">
        <v>20</v>
      </c>
      <c r="C9" s="490">
        <v>130340</v>
      </c>
      <c r="D9" s="262" t="s">
        <v>23</v>
      </c>
      <c r="E9" s="183">
        <v>82</v>
      </c>
      <c r="F9" s="288">
        <v>60</v>
      </c>
      <c r="G9" s="283">
        <v>182.4</v>
      </c>
      <c r="H9" s="281">
        <v>79</v>
      </c>
      <c r="I9" s="282">
        <v>60</v>
      </c>
      <c r="J9" s="283">
        <v>136.79999999999998</v>
      </c>
      <c r="K9" s="284">
        <f aca="true" t="shared" si="0" ref="K9:K14">SUM(H9,E9)</f>
        <v>161</v>
      </c>
      <c r="L9" s="357">
        <v>60</v>
      </c>
      <c r="M9" s="286">
        <v>182.4</v>
      </c>
      <c r="N9" s="285">
        <f aca="true" t="shared" si="1" ref="N9:O14">SUM(L9,I9,F9)</f>
        <v>180</v>
      </c>
      <c r="O9" s="287">
        <f t="shared" si="1"/>
        <v>501.6</v>
      </c>
    </row>
    <row r="10" spans="1:15" s="104" customFormat="1" ht="30" customHeight="1">
      <c r="A10" s="505" t="s">
        <v>149</v>
      </c>
      <c r="B10" s="492" t="s">
        <v>50</v>
      </c>
      <c r="C10" s="490">
        <v>135931</v>
      </c>
      <c r="D10" s="262"/>
      <c r="E10" s="183">
        <v>72</v>
      </c>
      <c r="F10" s="288">
        <v>35</v>
      </c>
      <c r="G10" s="283">
        <v>45.6</v>
      </c>
      <c r="H10" s="289">
        <v>62</v>
      </c>
      <c r="I10" s="282">
        <v>50</v>
      </c>
      <c r="J10" s="290">
        <v>91.2</v>
      </c>
      <c r="K10" s="284">
        <f t="shared" si="0"/>
        <v>134</v>
      </c>
      <c r="L10" s="357">
        <v>50</v>
      </c>
      <c r="M10" s="286">
        <v>136.79999999999998</v>
      </c>
      <c r="N10" s="285">
        <f t="shared" si="1"/>
        <v>135</v>
      </c>
      <c r="O10" s="287">
        <f t="shared" si="1"/>
        <v>273.6</v>
      </c>
    </row>
    <row r="11" spans="1:15" s="104" customFormat="1" ht="30" customHeight="1">
      <c r="A11" s="491" t="s">
        <v>148</v>
      </c>
      <c r="B11" s="489" t="s">
        <v>22</v>
      </c>
      <c r="C11" s="492">
        <v>136318</v>
      </c>
      <c r="D11" s="262" t="s">
        <v>10</v>
      </c>
      <c r="E11" s="183">
        <v>74</v>
      </c>
      <c r="F11" s="288">
        <v>50</v>
      </c>
      <c r="G11" s="283">
        <v>136.79999999999998</v>
      </c>
      <c r="H11" s="281">
        <v>0</v>
      </c>
      <c r="I11" s="282"/>
      <c r="J11" s="261"/>
      <c r="K11" s="284">
        <f t="shared" si="0"/>
        <v>74</v>
      </c>
      <c r="L11" s="285">
        <v>40</v>
      </c>
      <c r="M11" s="286">
        <v>91.2</v>
      </c>
      <c r="N11" s="285">
        <f t="shared" si="1"/>
        <v>90</v>
      </c>
      <c r="O11" s="287">
        <f t="shared" si="1"/>
        <v>228</v>
      </c>
    </row>
    <row r="12" spans="1:15" s="104" customFormat="1" ht="30" customHeight="1">
      <c r="A12" s="747" t="s">
        <v>69</v>
      </c>
      <c r="B12" s="748" t="s">
        <v>50</v>
      </c>
      <c r="C12" s="493">
        <v>132079</v>
      </c>
      <c r="D12" s="262" t="s">
        <v>10</v>
      </c>
      <c r="E12" s="183">
        <v>72</v>
      </c>
      <c r="F12" s="288">
        <v>35</v>
      </c>
      <c r="G12" s="283">
        <v>91.2</v>
      </c>
      <c r="H12" s="281">
        <v>0</v>
      </c>
      <c r="I12" s="282"/>
      <c r="J12" s="283"/>
      <c r="K12" s="284">
        <f t="shared" si="0"/>
        <v>72</v>
      </c>
      <c r="L12" s="285">
        <v>30</v>
      </c>
      <c r="M12" s="286">
        <v>45.6</v>
      </c>
      <c r="N12" s="285">
        <f t="shared" si="1"/>
        <v>65</v>
      </c>
      <c r="O12" s="287">
        <f t="shared" si="1"/>
        <v>136.8</v>
      </c>
    </row>
    <row r="13" spans="1:15" s="104" customFormat="1" ht="30" customHeight="1">
      <c r="A13" s="491" t="s">
        <v>150</v>
      </c>
      <c r="B13" s="489" t="s">
        <v>24</v>
      </c>
      <c r="C13" s="492">
        <v>133636</v>
      </c>
      <c r="D13" s="262" t="s">
        <v>10</v>
      </c>
      <c r="E13" s="183">
        <v>62</v>
      </c>
      <c r="F13" s="280">
        <v>20</v>
      </c>
      <c r="G13" s="263"/>
      <c r="H13" s="281">
        <v>0</v>
      </c>
      <c r="I13" s="292"/>
      <c r="J13" s="283"/>
      <c r="K13" s="284">
        <f t="shared" si="0"/>
        <v>62</v>
      </c>
      <c r="L13" s="357">
        <v>20</v>
      </c>
      <c r="M13" s="291"/>
      <c r="N13" s="285">
        <f t="shared" si="1"/>
        <v>40</v>
      </c>
      <c r="O13" s="287">
        <f t="shared" si="1"/>
        <v>0</v>
      </c>
    </row>
    <row r="14" spans="1:15" s="104" customFormat="1" ht="30" customHeight="1">
      <c r="A14" s="491" t="s">
        <v>151</v>
      </c>
      <c r="B14" s="489" t="s">
        <v>25</v>
      </c>
      <c r="C14" s="492">
        <v>133947</v>
      </c>
      <c r="D14" s="262" t="s">
        <v>10</v>
      </c>
      <c r="E14" s="183">
        <v>52</v>
      </c>
      <c r="F14" s="280">
        <v>10</v>
      </c>
      <c r="G14" s="263"/>
      <c r="H14" s="281">
        <v>0</v>
      </c>
      <c r="I14" s="334"/>
      <c r="J14" s="283"/>
      <c r="K14" s="284">
        <f t="shared" si="0"/>
        <v>52</v>
      </c>
      <c r="L14" s="357">
        <v>10</v>
      </c>
      <c r="M14" s="286"/>
      <c r="N14" s="285">
        <f t="shared" si="1"/>
        <v>20</v>
      </c>
      <c r="O14" s="287">
        <f t="shared" si="1"/>
        <v>0</v>
      </c>
    </row>
    <row r="15" spans="1:15" s="104" customFormat="1" ht="30" customHeight="1">
      <c r="A15" s="372"/>
      <c r="B15" s="295"/>
      <c r="C15" s="295"/>
      <c r="D15" s="262"/>
      <c r="E15" s="262"/>
      <c r="F15" s="280"/>
      <c r="G15" s="283"/>
      <c r="H15" s="281"/>
      <c r="I15" s="292"/>
      <c r="J15" s="283"/>
      <c r="K15" s="284">
        <f aca="true" t="shared" si="2" ref="K15:K18">SUM(H15,E15)</f>
        <v>0</v>
      </c>
      <c r="L15" s="357"/>
      <c r="M15" s="286"/>
      <c r="N15" s="285">
        <f aca="true" t="shared" si="3" ref="N15:N18">SUM(L15,I15,F15)</f>
        <v>0</v>
      </c>
      <c r="O15" s="287">
        <f aca="true" t="shared" si="4" ref="O15:O18">SUM(M15,J15,G15)</f>
        <v>0</v>
      </c>
    </row>
    <row r="16" spans="1:15" s="104" customFormat="1" ht="30" customHeight="1">
      <c r="A16" s="372"/>
      <c r="B16" s="295"/>
      <c r="C16" s="295"/>
      <c r="D16" s="262"/>
      <c r="E16" s="262"/>
      <c r="F16" s="288"/>
      <c r="G16" s="263"/>
      <c r="H16" s="281"/>
      <c r="I16" s="292"/>
      <c r="J16" s="283"/>
      <c r="K16" s="284">
        <f t="shared" si="2"/>
        <v>0</v>
      </c>
      <c r="L16" s="285"/>
      <c r="M16" s="286"/>
      <c r="N16" s="285">
        <f t="shared" si="3"/>
        <v>0</v>
      </c>
      <c r="O16" s="287">
        <f t="shared" si="4"/>
        <v>0</v>
      </c>
    </row>
    <row r="17" spans="1:15" s="104" customFormat="1" ht="30" customHeight="1">
      <c r="A17" s="295"/>
      <c r="B17" s="295"/>
      <c r="C17" s="295"/>
      <c r="D17" s="262"/>
      <c r="E17" s="262"/>
      <c r="F17" s="288"/>
      <c r="G17" s="263"/>
      <c r="H17" s="300"/>
      <c r="I17" s="292"/>
      <c r="J17" s="283"/>
      <c r="K17" s="284">
        <f t="shared" si="2"/>
        <v>0</v>
      </c>
      <c r="L17" s="357"/>
      <c r="M17" s="286"/>
      <c r="N17" s="285">
        <f t="shared" si="3"/>
        <v>0</v>
      </c>
      <c r="O17" s="287">
        <f t="shared" si="4"/>
        <v>0</v>
      </c>
    </row>
    <row r="18" spans="1:15" s="104" customFormat="1" ht="30" customHeight="1">
      <c r="A18" s="372"/>
      <c r="B18" s="295"/>
      <c r="C18" s="295"/>
      <c r="D18" s="262"/>
      <c r="E18" s="262"/>
      <c r="F18" s="280"/>
      <c r="G18" s="263"/>
      <c r="H18" s="281"/>
      <c r="I18" s="292"/>
      <c r="J18" s="283"/>
      <c r="K18" s="284">
        <f t="shared" si="2"/>
        <v>0</v>
      </c>
      <c r="L18" s="285"/>
      <c r="M18" s="291"/>
      <c r="N18" s="285">
        <f t="shared" si="3"/>
        <v>0</v>
      </c>
      <c r="O18" s="287">
        <f t="shared" si="4"/>
        <v>0</v>
      </c>
    </row>
    <row r="20" spans="6:15" s="174" customFormat="1" ht="18.5">
      <c r="F20" s="184">
        <f>SUM(F9:F18)</f>
        <v>210</v>
      </c>
      <c r="G20" s="185">
        <f aca="true" t="shared" si="5" ref="G20:O20">SUM(G9:G18)</f>
        <v>455.99999999999994</v>
      </c>
      <c r="H20" s="184"/>
      <c r="I20" s="184">
        <f t="shared" si="5"/>
        <v>110</v>
      </c>
      <c r="J20" s="185">
        <f>SUM(J9:J18)</f>
        <v>228</v>
      </c>
      <c r="K20" s="184"/>
      <c r="L20" s="184">
        <f t="shared" si="5"/>
        <v>210</v>
      </c>
      <c r="M20" s="185">
        <f t="shared" si="5"/>
        <v>456</v>
      </c>
      <c r="N20" s="184">
        <f t="shared" si="5"/>
        <v>530</v>
      </c>
      <c r="O20" s="185">
        <f t="shared" si="5"/>
        <v>1140</v>
      </c>
    </row>
    <row r="24" spans="1:3" ht="23.5" customHeight="1">
      <c r="A24" s="109" t="s">
        <v>57</v>
      </c>
      <c r="B24" s="109" t="s">
        <v>58</v>
      </c>
      <c r="C24" s="109" t="s">
        <v>59</v>
      </c>
    </row>
    <row r="25" spans="1:3" ht="26.5" customHeight="1">
      <c r="A25" s="488" t="s">
        <v>68</v>
      </c>
      <c r="B25" s="489" t="s">
        <v>20</v>
      </c>
      <c r="C25" s="217">
        <v>180</v>
      </c>
    </row>
    <row r="26" spans="1:3" ht="26.5" customHeight="1">
      <c r="A26" s="488" t="s">
        <v>148</v>
      </c>
      <c r="B26" s="489" t="s">
        <v>22</v>
      </c>
      <c r="C26" s="217">
        <v>90</v>
      </c>
    </row>
    <row r="27" spans="1:3" ht="26.5" customHeight="1">
      <c r="A27" s="491" t="s">
        <v>69</v>
      </c>
      <c r="B27" s="489" t="s">
        <v>50</v>
      </c>
      <c r="C27" s="218">
        <v>65</v>
      </c>
    </row>
    <row r="28" spans="1:3" ht="26.5" customHeight="1">
      <c r="A28" s="491" t="s">
        <v>150</v>
      </c>
      <c r="B28" s="489" t="s">
        <v>24</v>
      </c>
      <c r="C28" s="217">
        <v>40</v>
      </c>
    </row>
    <row r="29" spans="1:3" ht="26.5" customHeight="1">
      <c r="A29" s="491" t="s">
        <v>151</v>
      </c>
      <c r="B29" s="489" t="s">
        <v>25</v>
      </c>
      <c r="C29" s="217">
        <v>20</v>
      </c>
    </row>
    <row r="30" spans="1:3" ht="26.5" customHeight="1">
      <c r="A30" s="372"/>
      <c r="B30" s="295"/>
      <c r="C30" s="217"/>
    </row>
    <row r="31" spans="1:3" ht="26.5" customHeight="1">
      <c r="A31" s="372"/>
      <c r="B31" s="295"/>
      <c r="C31" s="217"/>
    </row>
    <row r="32" spans="1:3" ht="26.5" customHeight="1">
      <c r="A32" s="372"/>
      <c r="B32" s="295"/>
      <c r="C32" s="217"/>
    </row>
    <row r="33" spans="1:3" ht="26.5" customHeight="1">
      <c r="A33" s="372"/>
      <c r="B33" s="295"/>
      <c r="C33" s="217"/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5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zoomScale="55" zoomScaleNormal="55" workbookViewId="0" topLeftCell="A1">
      <selection activeCell="G18" sqref="G18"/>
    </sheetView>
  </sheetViews>
  <sheetFormatPr defaultColWidth="9.140625" defaultRowHeight="15"/>
  <cols>
    <col min="1" max="1" width="47.421875" style="0" customWidth="1"/>
    <col min="2" max="2" width="22.00390625" style="0" customWidth="1"/>
    <col min="3" max="3" width="23.7109375" style="0" customWidth="1"/>
    <col min="5" max="5" width="12.57421875" style="0" customWidth="1"/>
    <col min="6" max="6" width="11.57421875" style="297" customWidth="1"/>
    <col min="7" max="7" width="23.7109375" style="0" customWidth="1"/>
    <col min="8" max="8" width="8.00390625" style="29" customWidth="1"/>
    <col min="9" max="9" width="16.00390625" style="0" customWidth="1"/>
    <col min="10" max="10" width="15.421875" style="0" customWidth="1"/>
    <col min="11" max="11" width="20.00390625" style="0" customWidth="1"/>
    <col min="12" max="12" width="7.00390625" style="29" customWidth="1"/>
    <col min="13" max="13" width="18.8515625" style="0" customWidth="1"/>
    <col min="14" max="14" width="18.28125" style="0" customWidth="1"/>
    <col min="15" max="15" width="21.28125" style="0" customWidth="1"/>
    <col min="16" max="16" width="15.7109375" style="0" customWidth="1"/>
    <col min="17" max="17" width="22.8515625" style="0" customWidth="1"/>
  </cols>
  <sheetData>
    <row r="1" spans="1:12" s="419" customFormat="1" ht="26">
      <c r="A1" s="417"/>
      <c r="B1" s="418"/>
      <c r="C1" s="418"/>
      <c r="D1" s="418"/>
      <c r="E1" s="418"/>
      <c r="F1" s="768" t="s">
        <v>1</v>
      </c>
      <c r="G1" s="768"/>
      <c r="H1" s="636"/>
      <c r="I1" s="418"/>
      <c r="J1" s="418" t="s">
        <v>2</v>
      </c>
      <c r="K1" s="418"/>
      <c r="L1" s="636"/>
    </row>
    <row r="2" spans="1:17" s="419" customFormat="1" ht="26">
      <c r="A2" s="417">
        <v>77</v>
      </c>
      <c r="B2" s="420" t="s">
        <v>3</v>
      </c>
      <c r="C2" s="421">
        <f>A4*2/5</f>
        <v>1848</v>
      </c>
      <c r="D2" s="422" t="s">
        <v>4</v>
      </c>
      <c r="E2" s="418"/>
      <c r="F2" s="418">
        <v>1</v>
      </c>
      <c r="G2" s="423">
        <f>C2*0.29</f>
        <v>535.92</v>
      </c>
      <c r="H2" s="637"/>
      <c r="I2" s="418"/>
      <c r="J2" s="418">
        <v>1</v>
      </c>
      <c r="K2" s="424">
        <f>C3*0.29</f>
        <v>267.96</v>
      </c>
      <c r="L2" s="645"/>
      <c r="M2" s="425">
        <f>SUM(G3:G4)/2</f>
        <v>397.32</v>
      </c>
      <c r="N2" s="425"/>
      <c r="O2" s="425"/>
      <c r="Q2" s="425"/>
    </row>
    <row r="3" spans="1:16" s="419" customFormat="1" ht="26">
      <c r="A3" s="426">
        <v>60</v>
      </c>
      <c r="B3" s="420" t="s">
        <v>0</v>
      </c>
      <c r="C3" s="421">
        <f>A4*1/5</f>
        <v>924</v>
      </c>
      <c r="D3" s="418" t="s">
        <v>2</v>
      </c>
      <c r="E3" s="418"/>
      <c r="F3" s="418">
        <v>2</v>
      </c>
      <c r="G3" s="423">
        <f>C2*0.24</f>
        <v>443.52</v>
      </c>
      <c r="H3" s="637"/>
      <c r="I3" s="418"/>
      <c r="J3" s="418">
        <v>2</v>
      </c>
      <c r="K3" s="423">
        <f>C3*0.24</f>
        <v>221.76</v>
      </c>
      <c r="L3" s="637"/>
      <c r="N3" s="425"/>
      <c r="O3" s="425"/>
      <c r="P3" s="425"/>
    </row>
    <row r="4" spans="1:16" s="419" customFormat="1" ht="26.5" thickBot="1">
      <c r="A4" s="447">
        <f>SUM(A2*A3)</f>
        <v>4620</v>
      </c>
      <c r="B4" s="420" t="s">
        <v>5</v>
      </c>
      <c r="C4" s="427">
        <f>A4*2/5</f>
        <v>1848</v>
      </c>
      <c r="D4" s="418" t="s">
        <v>6</v>
      </c>
      <c r="E4" s="418"/>
      <c r="F4" s="418">
        <v>3</v>
      </c>
      <c r="G4" s="423">
        <f>C2*0.19</f>
        <v>351.12</v>
      </c>
      <c r="H4" s="637"/>
      <c r="I4" s="418"/>
      <c r="J4" s="418">
        <v>3</v>
      </c>
      <c r="K4" s="423">
        <f>C3*0.19</f>
        <v>175.56</v>
      </c>
      <c r="L4" s="637"/>
      <c r="M4" s="425">
        <f>SUM(K4:K5)/2</f>
        <v>152.46</v>
      </c>
      <c r="N4" s="425"/>
      <c r="P4" s="425"/>
    </row>
    <row r="5" spans="1:17" s="419" customFormat="1" ht="26">
      <c r="A5" s="417"/>
      <c r="B5" s="418"/>
      <c r="C5" s="423">
        <f>SUM(C2:C4)</f>
        <v>4620</v>
      </c>
      <c r="D5" s="418"/>
      <c r="E5" s="418"/>
      <c r="F5" s="418">
        <v>4</v>
      </c>
      <c r="G5" s="635">
        <f>C2*0.14</f>
        <v>258.72</v>
      </c>
      <c r="H5" s="638"/>
      <c r="I5" s="418"/>
      <c r="J5" s="418">
        <v>4</v>
      </c>
      <c r="K5" s="635">
        <f>C3*0.14</f>
        <v>129.36</v>
      </c>
      <c r="L5" s="638"/>
      <c r="N5" s="425"/>
      <c r="O5" s="425"/>
      <c r="P5" s="425"/>
      <c r="Q5" s="425"/>
    </row>
    <row r="6" spans="1:12" s="419" customFormat="1" ht="26">
      <c r="A6" s="417"/>
      <c r="B6" s="418"/>
      <c r="C6" s="418"/>
      <c r="D6" s="418"/>
      <c r="E6" s="418"/>
      <c r="F6" s="463">
        <v>5</v>
      </c>
      <c r="G6" s="635">
        <f>C2*0.09</f>
        <v>166.32</v>
      </c>
      <c r="H6" s="638"/>
      <c r="I6" s="418"/>
      <c r="J6" s="463">
        <v>5</v>
      </c>
      <c r="K6" s="423">
        <f>C3*0.09</f>
        <v>83.16</v>
      </c>
      <c r="L6" s="637"/>
    </row>
    <row r="7" spans="1:12" s="419" customFormat="1" ht="26.5" thickBot="1">
      <c r="A7" s="417"/>
      <c r="B7" s="463"/>
      <c r="C7" s="463"/>
      <c r="D7" s="463"/>
      <c r="E7" s="463"/>
      <c r="F7" s="463">
        <v>6</v>
      </c>
      <c r="G7" s="428">
        <f>C2*0.05</f>
        <v>92.4</v>
      </c>
      <c r="H7" s="638"/>
      <c r="I7" s="463"/>
      <c r="J7" s="463">
        <v>6</v>
      </c>
      <c r="K7" s="428">
        <f>C3*0.05</f>
        <v>46.2</v>
      </c>
      <c r="L7" s="638"/>
    </row>
    <row r="8" spans="1:12" s="419" customFormat="1" ht="26">
      <c r="A8" s="417"/>
      <c r="B8" s="463"/>
      <c r="C8" s="463"/>
      <c r="D8" s="463"/>
      <c r="E8" s="463"/>
      <c r="F8" s="463"/>
      <c r="G8" s="423">
        <f>SUM(G2:G7)</f>
        <v>1848</v>
      </c>
      <c r="H8" s="637"/>
      <c r="I8" s="463"/>
      <c r="J8" s="463"/>
      <c r="K8" s="423">
        <f>SUM(K2:K7)</f>
        <v>924</v>
      </c>
      <c r="L8" s="637"/>
    </row>
    <row r="12" spans="1:17" s="104" customFormat="1" ht="23">
      <c r="A12" s="337" t="s">
        <v>143</v>
      </c>
      <c r="B12" s="97"/>
      <c r="C12" s="98"/>
      <c r="D12" s="99"/>
      <c r="E12" s="100"/>
      <c r="F12" s="100"/>
      <c r="G12" s="101"/>
      <c r="H12" s="639"/>
      <c r="I12" s="102"/>
      <c r="J12" s="100"/>
      <c r="K12" s="100"/>
      <c r="L12" s="646"/>
      <c r="M12" s="103"/>
      <c r="N12" s="100"/>
      <c r="O12" s="100"/>
      <c r="P12" s="98"/>
      <c r="Q12" s="98"/>
    </row>
    <row r="13" spans="1:17" s="219" customFormat="1" ht="41" customHeight="1">
      <c r="A13" s="439" t="s">
        <v>7</v>
      </c>
      <c r="B13" s="439" t="s">
        <v>8</v>
      </c>
      <c r="C13" s="439" t="s">
        <v>9</v>
      </c>
      <c r="D13" s="439" t="s">
        <v>10</v>
      </c>
      <c r="E13" s="440" t="s">
        <v>11</v>
      </c>
      <c r="F13" s="441" t="s">
        <v>12</v>
      </c>
      <c r="G13" s="649" t="s">
        <v>13</v>
      </c>
      <c r="H13" s="641"/>
      <c r="I13" s="442" t="s">
        <v>14</v>
      </c>
      <c r="J13" s="441" t="s">
        <v>12</v>
      </c>
      <c r="K13" s="751" t="s">
        <v>13</v>
      </c>
      <c r="L13" s="648"/>
      <c r="M13" s="442" t="s">
        <v>15</v>
      </c>
      <c r="N13" s="441" t="s">
        <v>12</v>
      </c>
      <c r="O13" s="653" t="s">
        <v>13</v>
      </c>
      <c r="P13" s="443" t="s">
        <v>16</v>
      </c>
      <c r="Q13" s="647" t="s">
        <v>17</v>
      </c>
    </row>
    <row r="14" spans="1:17" s="104" customFormat="1" ht="41" customHeight="1">
      <c r="A14" s="630" t="s">
        <v>90</v>
      </c>
      <c r="B14" s="631" t="s">
        <v>20</v>
      </c>
      <c r="C14" s="632">
        <v>128580</v>
      </c>
      <c r="D14" s="265" t="s">
        <v>10</v>
      </c>
      <c r="E14" s="749">
        <v>8</v>
      </c>
      <c r="F14" s="366">
        <v>40</v>
      </c>
      <c r="G14" s="650">
        <v>351.12</v>
      </c>
      <c r="H14" s="642"/>
      <c r="I14" s="269">
        <v>8.4</v>
      </c>
      <c r="J14" s="366">
        <v>55</v>
      </c>
      <c r="K14" s="752">
        <v>244.86</v>
      </c>
      <c r="L14" s="642"/>
      <c r="M14" s="750">
        <v>16.4</v>
      </c>
      <c r="N14" s="366">
        <v>60</v>
      </c>
      <c r="O14" s="650">
        <v>535.92</v>
      </c>
      <c r="P14" s="445">
        <f aca="true" t="shared" si="0" ref="P14:P23">SUM(N14,J14,F14)</f>
        <v>155</v>
      </c>
      <c r="Q14" s="654">
        <f aca="true" t="shared" si="1" ref="Q14:Q23">SUM(G14,K14,O14)</f>
        <v>1131.9</v>
      </c>
    </row>
    <row r="15" spans="1:17" s="104" customFormat="1" ht="41" customHeight="1">
      <c r="A15" s="630" t="s">
        <v>98</v>
      </c>
      <c r="B15" s="631" t="s">
        <v>29</v>
      </c>
      <c r="C15" s="632">
        <v>130285</v>
      </c>
      <c r="D15" s="265" t="s">
        <v>10</v>
      </c>
      <c r="E15" s="749">
        <v>8.3</v>
      </c>
      <c r="F15" s="366"/>
      <c r="G15" s="650"/>
      <c r="H15" s="642"/>
      <c r="I15" s="270">
        <v>8.4</v>
      </c>
      <c r="J15" s="366">
        <v>55</v>
      </c>
      <c r="K15" s="752">
        <v>244.86</v>
      </c>
      <c r="L15" s="642"/>
      <c r="M15" s="444">
        <f aca="true" t="shared" si="2" ref="M15:M23">SUM(I15,E15)</f>
        <v>16.700000000000003</v>
      </c>
      <c r="N15" s="366">
        <v>45</v>
      </c>
      <c r="O15" s="650">
        <v>397.32</v>
      </c>
      <c r="P15" s="445">
        <f t="shared" si="0"/>
        <v>100</v>
      </c>
      <c r="Q15" s="654">
        <f t="shared" si="1"/>
        <v>642.1800000000001</v>
      </c>
    </row>
    <row r="16" spans="1:17" s="104" customFormat="1" ht="41" customHeight="1">
      <c r="A16" s="633" t="s">
        <v>282</v>
      </c>
      <c r="B16" s="634" t="s">
        <v>29</v>
      </c>
      <c r="C16" s="632">
        <v>132171</v>
      </c>
      <c r="D16" s="265"/>
      <c r="E16" s="749">
        <v>8.1</v>
      </c>
      <c r="F16" s="366">
        <v>25</v>
      </c>
      <c r="G16" s="650">
        <v>258.72</v>
      </c>
      <c r="H16" s="642"/>
      <c r="I16" s="269">
        <v>8.6</v>
      </c>
      <c r="J16" s="366">
        <v>35</v>
      </c>
      <c r="K16" s="752">
        <v>152.46</v>
      </c>
      <c r="L16" s="642"/>
      <c r="M16" s="444">
        <f t="shared" si="2"/>
        <v>16.7</v>
      </c>
      <c r="N16" s="366">
        <v>45</v>
      </c>
      <c r="O16" s="650">
        <v>397.32</v>
      </c>
      <c r="P16" s="445">
        <f t="shared" si="0"/>
        <v>105</v>
      </c>
      <c r="Q16" s="654">
        <f t="shared" si="1"/>
        <v>808.5</v>
      </c>
    </row>
    <row r="17" spans="1:17" s="104" customFormat="1" ht="41" customHeight="1">
      <c r="A17" s="633" t="s">
        <v>285</v>
      </c>
      <c r="B17" s="634" t="s">
        <v>29</v>
      </c>
      <c r="C17" s="632">
        <v>129534</v>
      </c>
      <c r="D17" s="265"/>
      <c r="E17" s="749">
        <v>8.5</v>
      </c>
      <c r="F17" s="366"/>
      <c r="G17" s="650"/>
      <c r="H17" s="642"/>
      <c r="I17" s="269">
        <v>8.6</v>
      </c>
      <c r="J17" s="366">
        <v>35</v>
      </c>
      <c r="K17" s="752">
        <v>152.46</v>
      </c>
      <c r="L17" s="642"/>
      <c r="M17" s="444">
        <f t="shared" si="2"/>
        <v>17.1</v>
      </c>
      <c r="N17" s="366">
        <v>30</v>
      </c>
      <c r="O17" s="650">
        <v>258.72</v>
      </c>
      <c r="P17" s="445">
        <f t="shared" si="0"/>
        <v>65</v>
      </c>
      <c r="Q17" s="654">
        <f t="shared" si="1"/>
        <v>411.18000000000006</v>
      </c>
    </row>
    <row r="18" spans="1:17" s="104" customFormat="1" ht="41" customHeight="1">
      <c r="A18" s="630" t="s">
        <v>191</v>
      </c>
      <c r="B18" s="631" t="s">
        <v>26</v>
      </c>
      <c r="C18" s="632">
        <v>135073</v>
      </c>
      <c r="D18" s="265" t="s">
        <v>10</v>
      </c>
      <c r="E18" s="749">
        <v>8.2</v>
      </c>
      <c r="F18" s="366">
        <v>10</v>
      </c>
      <c r="G18" s="650">
        <v>92.4</v>
      </c>
      <c r="H18" s="642"/>
      <c r="I18" s="270">
        <v>9</v>
      </c>
      <c r="J18" s="366">
        <v>20</v>
      </c>
      <c r="K18" s="752">
        <v>83.16</v>
      </c>
      <c r="L18" s="642"/>
      <c r="M18" s="444">
        <f t="shared" si="2"/>
        <v>17.2</v>
      </c>
      <c r="N18" s="366">
        <v>20</v>
      </c>
      <c r="O18" s="650">
        <v>166.32</v>
      </c>
      <c r="P18" s="445">
        <f t="shared" si="0"/>
        <v>50</v>
      </c>
      <c r="Q18" s="654">
        <f t="shared" si="1"/>
        <v>341.88</v>
      </c>
    </row>
    <row r="19" spans="1:17" s="104" customFormat="1" ht="41" customHeight="1">
      <c r="A19" s="633" t="s">
        <v>283</v>
      </c>
      <c r="B19" s="634" t="s">
        <v>20</v>
      </c>
      <c r="C19" s="632">
        <v>134318</v>
      </c>
      <c r="D19" s="265"/>
      <c r="E19" s="749">
        <v>8.1</v>
      </c>
      <c r="F19" s="366">
        <v>25</v>
      </c>
      <c r="G19" s="650">
        <v>166.32</v>
      </c>
      <c r="H19" s="642"/>
      <c r="I19" s="270">
        <v>9.2</v>
      </c>
      <c r="J19" s="366">
        <v>10</v>
      </c>
      <c r="K19" s="752">
        <v>46.2</v>
      </c>
      <c r="L19" s="642"/>
      <c r="M19" s="444">
        <f t="shared" si="2"/>
        <v>17.299999999999997</v>
      </c>
      <c r="N19" s="366">
        <v>10</v>
      </c>
      <c r="O19" s="650">
        <v>92.4</v>
      </c>
      <c r="P19" s="445">
        <f t="shared" si="0"/>
        <v>45</v>
      </c>
      <c r="Q19" s="654">
        <f t="shared" si="1"/>
        <v>304.91999999999996</v>
      </c>
    </row>
    <row r="20" spans="1:17" s="104" customFormat="1" ht="41" customHeight="1">
      <c r="A20" s="633" t="s">
        <v>284</v>
      </c>
      <c r="B20" s="634" t="s">
        <v>20</v>
      </c>
      <c r="C20" s="632">
        <v>128410</v>
      </c>
      <c r="D20" s="265"/>
      <c r="E20" s="749">
        <v>8.5</v>
      </c>
      <c r="F20" s="366"/>
      <c r="G20" s="650"/>
      <c r="H20" s="642"/>
      <c r="I20" s="269">
        <v>10.2</v>
      </c>
      <c r="J20" s="366"/>
      <c r="K20" s="752"/>
      <c r="L20" s="642"/>
      <c r="M20" s="444">
        <f t="shared" si="2"/>
        <v>18.7</v>
      </c>
      <c r="N20" s="366"/>
      <c r="O20" s="650"/>
      <c r="P20" s="445">
        <f t="shared" si="0"/>
        <v>0</v>
      </c>
      <c r="Q20" s="654">
        <f t="shared" si="1"/>
        <v>0</v>
      </c>
    </row>
    <row r="21" spans="1:17" s="104" customFormat="1" ht="41" customHeight="1">
      <c r="A21" s="630" t="s">
        <v>192</v>
      </c>
      <c r="B21" s="631" t="s">
        <v>26</v>
      </c>
      <c r="C21" s="632">
        <v>135116</v>
      </c>
      <c r="D21" s="265" t="s">
        <v>10</v>
      </c>
      <c r="E21" s="749">
        <v>8.5</v>
      </c>
      <c r="F21" s="366"/>
      <c r="G21" s="650"/>
      <c r="H21" s="642"/>
      <c r="I21" s="270">
        <v>11.4</v>
      </c>
      <c r="J21" s="366"/>
      <c r="K21" s="752"/>
      <c r="L21" s="642"/>
      <c r="M21" s="444">
        <f t="shared" si="2"/>
        <v>19.9</v>
      </c>
      <c r="N21" s="366"/>
      <c r="O21" s="650"/>
      <c r="P21" s="445">
        <f t="shared" si="0"/>
        <v>0</v>
      </c>
      <c r="Q21" s="654">
        <f t="shared" si="1"/>
        <v>0</v>
      </c>
    </row>
    <row r="22" spans="1:17" s="104" customFormat="1" ht="41" customHeight="1">
      <c r="A22" s="630" t="s">
        <v>239</v>
      </c>
      <c r="B22" s="631" t="s">
        <v>28</v>
      </c>
      <c r="C22" s="632">
        <v>133934</v>
      </c>
      <c r="D22" s="265" t="s">
        <v>10</v>
      </c>
      <c r="E22" s="749">
        <v>7.9</v>
      </c>
      <c r="F22" s="366">
        <v>55</v>
      </c>
      <c r="G22" s="650">
        <v>489.72</v>
      </c>
      <c r="H22" s="642"/>
      <c r="I22" s="446">
        <v>19.4</v>
      </c>
      <c r="J22" s="366"/>
      <c r="K22" s="752"/>
      <c r="L22" s="642"/>
      <c r="M22" s="444">
        <f t="shared" si="2"/>
        <v>27.299999999999997</v>
      </c>
      <c r="N22" s="366"/>
      <c r="O22" s="650"/>
      <c r="P22" s="445">
        <f t="shared" si="0"/>
        <v>55</v>
      </c>
      <c r="Q22" s="654">
        <f t="shared" si="1"/>
        <v>489.72</v>
      </c>
    </row>
    <row r="23" spans="1:17" s="104" customFormat="1" ht="41" customHeight="1">
      <c r="A23" s="630" t="s">
        <v>183</v>
      </c>
      <c r="B23" s="631" t="s">
        <v>29</v>
      </c>
      <c r="C23" s="632">
        <v>128326</v>
      </c>
      <c r="D23" s="265" t="s">
        <v>23</v>
      </c>
      <c r="E23" s="749">
        <v>7.9</v>
      </c>
      <c r="F23" s="366">
        <v>55</v>
      </c>
      <c r="G23" s="650">
        <v>489.72</v>
      </c>
      <c r="H23" s="642"/>
      <c r="I23" s="265">
        <v>100</v>
      </c>
      <c r="J23" s="366"/>
      <c r="K23" s="752"/>
      <c r="L23" s="642"/>
      <c r="M23" s="444">
        <f t="shared" si="2"/>
        <v>107.9</v>
      </c>
      <c r="N23" s="366"/>
      <c r="O23" s="650"/>
      <c r="P23" s="445">
        <f t="shared" si="0"/>
        <v>55</v>
      </c>
      <c r="Q23" s="654">
        <f t="shared" si="1"/>
        <v>489.72</v>
      </c>
    </row>
    <row r="24" spans="1:17" s="104" customFormat="1" ht="41" customHeight="1">
      <c r="A24" s="471"/>
      <c r="B24" s="295"/>
      <c r="C24" s="629"/>
      <c r="D24" s="265"/>
      <c r="E24" s="438"/>
      <c r="F24" s="366"/>
      <c r="G24" s="651"/>
      <c r="H24" s="643"/>
      <c r="I24" s="479"/>
      <c r="J24" s="366"/>
      <c r="K24" s="753"/>
      <c r="L24" s="643"/>
      <c r="M24" s="444">
        <f aca="true" t="shared" si="3" ref="M24">SUM(I24,E24)</f>
        <v>0</v>
      </c>
      <c r="N24" s="366"/>
      <c r="O24" s="650"/>
      <c r="P24" s="445">
        <f aca="true" t="shared" si="4" ref="P24">SUM(N24,J24,F24)</f>
        <v>0</v>
      </c>
      <c r="Q24" s="654">
        <f aca="true" t="shared" si="5" ref="Q24">SUM(G24,K24,O24)</f>
        <v>0</v>
      </c>
    </row>
    <row r="25" spans="6:19" s="419" customFormat="1" ht="25.5" customHeight="1">
      <c r="F25" s="429">
        <f>SUM(F14:F24)</f>
        <v>210</v>
      </c>
      <c r="G25" s="652">
        <f>SUM(G14:G24)</f>
        <v>1848</v>
      </c>
      <c r="H25" s="644"/>
      <c r="I25" s="430"/>
      <c r="J25" s="431">
        <f>SUM(J14:J24)</f>
        <v>210</v>
      </c>
      <c r="K25" s="754">
        <f>SUM(K14:K24)</f>
        <v>924.0000000000001</v>
      </c>
      <c r="L25" s="644"/>
      <c r="M25" s="430"/>
      <c r="N25" s="430">
        <f>SUM(N14:N24)</f>
        <v>210</v>
      </c>
      <c r="O25" s="652">
        <f>SUM(O14:O24)</f>
        <v>1848</v>
      </c>
      <c r="P25" s="431">
        <f>SUM(P14:P24)</f>
        <v>630</v>
      </c>
      <c r="Q25" s="640">
        <f>SUM(Q14:Q24)</f>
        <v>4620.000000000001</v>
      </c>
      <c r="R25" s="432"/>
      <c r="S25" s="432"/>
    </row>
    <row r="26" spans="6:19" ht="15">
      <c r="F26" s="296"/>
      <c r="G26" s="42"/>
      <c r="H26" s="112"/>
      <c r="I26" s="42"/>
      <c r="J26" s="42"/>
      <c r="K26" s="42"/>
      <c r="L26" s="112"/>
      <c r="M26" s="42"/>
      <c r="N26" s="42"/>
      <c r="O26" s="42"/>
      <c r="P26" s="42"/>
      <c r="Q26" s="42"/>
      <c r="R26" s="42"/>
      <c r="S26" s="42"/>
    </row>
    <row r="27" spans="6:19" ht="15">
      <c r="F27" s="296"/>
      <c r="G27" s="42"/>
      <c r="H27" s="112"/>
      <c r="I27" s="42"/>
      <c r="J27" s="42"/>
      <c r="K27" s="42"/>
      <c r="L27" s="112"/>
      <c r="M27" s="42"/>
      <c r="N27" s="42"/>
      <c r="O27" s="42"/>
      <c r="P27" s="42"/>
      <c r="Q27" s="42"/>
      <c r="R27" s="42"/>
      <c r="S27" s="42"/>
    </row>
    <row r="28" spans="1:19" ht="30.5" customHeight="1">
      <c r="A28" s="109" t="s">
        <v>57</v>
      </c>
      <c r="B28" s="109" t="s">
        <v>58</v>
      </c>
      <c r="C28" s="109" t="s">
        <v>59</v>
      </c>
      <c r="F28" s="296"/>
      <c r="G28" s="42"/>
      <c r="H28" s="112"/>
      <c r="I28" s="42"/>
      <c r="J28" s="42"/>
      <c r="K28" s="42"/>
      <c r="L28" s="112"/>
      <c r="M28" s="42"/>
      <c r="N28" s="42"/>
      <c r="O28" s="42"/>
      <c r="P28" s="42"/>
      <c r="Q28" s="42"/>
      <c r="R28" s="42"/>
      <c r="S28" s="42"/>
    </row>
    <row r="29" spans="1:4" ht="31.5" customHeight="1">
      <c r="A29" s="630" t="s">
        <v>183</v>
      </c>
      <c r="B29" s="631" t="s">
        <v>29</v>
      </c>
      <c r="C29" s="433">
        <v>55</v>
      </c>
      <c r="D29" s="219"/>
    </row>
    <row r="30" spans="1:4" ht="31.5" customHeight="1">
      <c r="A30" s="630" t="s">
        <v>239</v>
      </c>
      <c r="B30" s="631" t="s">
        <v>28</v>
      </c>
      <c r="C30" s="433">
        <v>55</v>
      </c>
      <c r="D30" s="219"/>
    </row>
    <row r="31" spans="1:3" ht="31.5" customHeight="1">
      <c r="A31" s="630" t="s">
        <v>90</v>
      </c>
      <c r="B31" s="631" t="s">
        <v>20</v>
      </c>
      <c r="C31" s="433">
        <v>155</v>
      </c>
    </row>
    <row r="32" spans="1:3" ht="31.5" customHeight="1">
      <c r="A32" s="630" t="s">
        <v>191</v>
      </c>
      <c r="B32" s="631" t="s">
        <v>26</v>
      </c>
      <c r="C32" s="433">
        <v>50</v>
      </c>
    </row>
    <row r="33" spans="1:3" ht="31.5" customHeight="1">
      <c r="A33" s="630" t="s">
        <v>98</v>
      </c>
      <c r="B33" s="631" t="s">
        <v>29</v>
      </c>
      <c r="C33" s="433">
        <v>100</v>
      </c>
    </row>
    <row r="34" spans="1:3" ht="31.5" customHeight="1">
      <c r="A34" s="630" t="s">
        <v>192</v>
      </c>
      <c r="B34" s="631" t="s">
        <v>26</v>
      </c>
      <c r="C34" s="433">
        <v>0</v>
      </c>
    </row>
    <row r="35" spans="1:3" ht="31.5" customHeight="1">
      <c r="A35" s="295"/>
      <c r="B35" s="295"/>
      <c r="C35" s="433"/>
    </row>
    <row r="36" ht="33.5">
      <c r="C36" s="472"/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3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zoomScale="71" zoomScaleNormal="71" workbookViewId="0" topLeftCell="A1">
      <selection activeCell="I26" sqref="I26"/>
    </sheetView>
  </sheetViews>
  <sheetFormatPr defaultColWidth="9.140625" defaultRowHeight="15"/>
  <cols>
    <col min="1" max="1" width="13.00390625" style="0" customWidth="1"/>
    <col min="2" max="2" width="33.8515625" style="0" customWidth="1"/>
    <col min="3" max="3" width="6.57421875" style="0" customWidth="1"/>
    <col min="4" max="4" width="30.7109375" style="0" customWidth="1"/>
    <col min="5" max="5" width="6.57421875" style="0" customWidth="1"/>
    <col min="6" max="6" width="9.140625" style="0" customWidth="1"/>
    <col min="7" max="7" width="8.8515625" style="0" bestFit="1" customWidth="1"/>
    <col min="8" max="8" width="14.57421875" style="0" customWidth="1"/>
    <col min="9" max="9" width="5.140625" style="29" customWidth="1"/>
    <col min="10" max="10" width="9.8515625" style="0" customWidth="1"/>
    <col min="11" max="11" width="8.8515625" style="0" bestFit="1" customWidth="1"/>
    <col min="12" max="12" width="14.28125" style="0" customWidth="1"/>
    <col min="13" max="13" width="5.140625" style="29" customWidth="1"/>
    <col min="15" max="15" width="9.8515625" style="0" bestFit="1" customWidth="1"/>
    <col min="16" max="16" width="16.57421875" style="0" customWidth="1"/>
    <col min="18" max="18" width="15.57421875" style="0" customWidth="1"/>
  </cols>
  <sheetData>
    <row r="1" spans="1:13" s="96" customFormat="1" ht="15.5">
      <c r="A1" s="163"/>
      <c r="B1" s="213"/>
      <c r="C1" s="213"/>
      <c r="D1" s="213"/>
      <c r="E1" s="213"/>
      <c r="F1" s="213"/>
      <c r="G1" s="213" t="s">
        <v>1</v>
      </c>
      <c r="H1" s="213"/>
      <c r="I1" s="699"/>
      <c r="J1" s="213"/>
      <c r="K1" s="213" t="s">
        <v>2</v>
      </c>
      <c r="L1" s="213"/>
      <c r="M1" s="699"/>
    </row>
    <row r="2" spans="1:16" s="96" customFormat="1" ht="15.5">
      <c r="A2" s="256">
        <v>127</v>
      </c>
      <c r="B2" s="164" t="s">
        <v>3</v>
      </c>
      <c r="C2" s="164"/>
      <c r="D2" s="165">
        <f>A4*2/5</f>
        <v>3048</v>
      </c>
      <c r="E2" s="166" t="s">
        <v>4</v>
      </c>
      <c r="F2" s="213"/>
      <c r="G2" s="213">
        <v>1</v>
      </c>
      <c r="H2" s="167">
        <f>D2*0.29</f>
        <v>883.92</v>
      </c>
      <c r="I2" s="700"/>
      <c r="J2" s="213"/>
      <c r="K2" s="213">
        <v>1</v>
      </c>
      <c r="L2" s="168">
        <f>D3*0.29</f>
        <v>441.96</v>
      </c>
      <c r="M2" s="709"/>
      <c r="O2" s="210"/>
      <c r="P2" s="210"/>
    </row>
    <row r="3" spans="1:16" s="96" customFormat="1" ht="16" thickBot="1">
      <c r="A3" s="257">
        <v>60</v>
      </c>
      <c r="B3" s="164" t="s">
        <v>0</v>
      </c>
      <c r="C3" s="164"/>
      <c r="D3" s="165">
        <f>A4*1/5</f>
        <v>1524</v>
      </c>
      <c r="E3" s="213" t="s">
        <v>2</v>
      </c>
      <c r="F3" s="213"/>
      <c r="G3" s="213">
        <v>2</v>
      </c>
      <c r="H3" s="167">
        <f>D2*0.24</f>
        <v>731.52</v>
      </c>
      <c r="I3" s="700"/>
      <c r="J3" s="213"/>
      <c r="K3" s="213">
        <v>2</v>
      </c>
      <c r="L3" s="167">
        <f>D3*0.24</f>
        <v>365.76</v>
      </c>
      <c r="M3" s="700"/>
      <c r="O3" s="210"/>
      <c r="P3" s="210"/>
    </row>
    <row r="4" spans="1:16" s="96" customFormat="1" ht="16" thickBot="1">
      <c r="A4" s="169">
        <f>SUM(A2*A3)</f>
        <v>7620</v>
      </c>
      <c r="B4" s="164" t="s">
        <v>5</v>
      </c>
      <c r="C4" s="164"/>
      <c r="D4" s="170">
        <f>A4*2/5</f>
        <v>3048</v>
      </c>
      <c r="E4" s="213" t="s">
        <v>6</v>
      </c>
      <c r="F4" s="213"/>
      <c r="G4" s="213">
        <v>3</v>
      </c>
      <c r="H4" s="167">
        <f>D2*0.19</f>
        <v>579.12</v>
      </c>
      <c r="I4" s="700"/>
      <c r="J4" s="213"/>
      <c r="K4" s="213">
        <v>3</v>
      </c>
      <c r="L4" s="167">
        <f>D3*0.19</f>
        <v>289.56</v>
      </c>
      <c r="M4" s="700"/>
      <c r="O4" s="210"/>
      <c r="P4" s="210"/>
    </row>
    <row r="5" spans="1:16" s="96" customFormat="1" ht="15.5">
      <c r="A5" s="163"/>
      <c r="B5" s="213"/>
      <c r="C5" s="213"/>
      <c r="D5" s="167">
        <f>SUM(D2:D4)</f>
        <v>7620</v>
      </c>
      <c r="E5" s="213"/>
      <c r="F5" s="213"/>
      <c r="G5" s="213">
        <v>4</v>
      </c>
      <c r="H5" s="693">
        <f>D2*0.14</f>
        <v>426.72</v>
      </c>
      <c r="I5" s="693"/>
      <c r="J5" s="213"/>
      <c r="K5" s="213">
        <v>4</v>
      </c>
      <c r="L5" s="691">
        <f>D3*0.14</f>
        <v>213.36</v>
      </c>
      <c r="M5" s="693"/>
      <c r="P5" s="210"/>
    </row>
    <row r="6" spans="1:16" s="96" customFormat="1" ht="15.5">
      <c r="A6" s="163"/>
      <c r="B6" s="213"/>
      <c r="C6" s="213"/>
      <c r="D6" s="167"/>
      <c r="E6" s="213"/>
      <c r="F6" s="213"/>
      <c r="G6" s="213">
        <v>5</v>
      </c>
      <c r="H6" s="693">
        <f>D2*0.09</f>
        <v>274.32</v>
      </c>
      <c r="I6" s="693"/>
      <c r="J6" s="213"/>
      <c r="K6" s="213">
        <v>5</v>
      </c>
      <c r="L6" s="691">
        <f>D3*0.09</f>
        <v>137.16</v>
      </c>
      <c r="M6" s="693"/>
      <c r="P6" s="210"/>
    </row>
    <row r="7" spans="1:16" s="96" customFormat="1" ht="16" thickBot="1">
      <c r="A7" s="163"/>
      <c r="B7" s="213"/>
      <c r="C7" s="213"/>
      <c r="D7" s="167"/>
      <c r="E7" s="213"/>
      <c r="F7" s="213"/>
      <c r="G7" s="213">
        <v>6</v>
      </c>
      <c r="H7" s="692">
        <f>D2*0.05</f>
        <v>152.4</v>
      </c>
      <c r="I7" s="693"/>
      <c r="J7" s="213"/>
      <c r="K7" s="213">
        <v>6</v>
      </c>
      <c r="L7" s="171">
        <f>D3*0.05</f>
        <v>76.2</v>
      </c>
      <c r="M7" s="693"/>
      <c r="P7" s="210"/>
    </row>
    <row r="8" spans="1:13" s="96" customFormat="1" ht="15.5">
      <c r="A8" s="163"/>
      <c r="B8" s="213"/>
      <c r="C8" s="213"/>
      <c r="D8" s="213"/>
      <c r="E8" s="213"/>
      <c r="F8" s="213"/>
      <c r="G8" s="213"/>
      <c r="H8" s="167">
        <f>SUM(H2:H7)</f>
        <v>3048</v>
      </c>
      <c r="I8" s="700"/>
      <c r="J8" s="213"/>
      <c r="K8" s="213"/>
      <c r="L8" s="167">
        <f>SUM(L2:L7)</f>
        <v>1524</v>
      </c>
      <c r="M8" s="700"/>
    </row>
    <row r="9" spans="9:13" s="96" customFormat="1" ht="15.5">
      <c r="I9" s="593"/>
      <c r="M9" s="593"/>
    </row>
    <row r="11" ht="17.5">
      <c r="A11" s="475" t="s">
        <v>144</v>
      </c>
    </row>
    <row r="12" spans="1:19" ht="23" customHeight="1">
      <c r="A12" s="26"/>
      <c r="B12" s="27" t="s">
        <v>7</v>
      </c>
      <c r="C12" s="27" t="s">
        <v>23</v>
      </c>
      <c r="D12" s="27" t="s">
        <v>7</v>
      </c>
      <c r="E12" s="26" t="s">
        <v>10</v>
      </c>
      <c r="F12" s="28" t="s">
        <v>11</v>
      </c>
      <c r="G12" s="43" t="s">
        <v>12</v>
      </c>
      <c r="H12" s="694" t="s">
        <v>13</v>
      </c>
      <c r="I12" s="705"/>
      <c r="J12" s="301" t="s">
        <v>14</v>
      </c>
      <c r="K12" s="43" t="s">
        <v>12</v>
      </c>
      <c r="L12" s="715" t="s">
        <v>13</v>
      </c>
      <c r="M12" s="712"/>
      <c r="N12" s="28" t="s">
        <v>15</v>
      </c>
      <c r="O12" s="43" t="s">
        <v>12</v>
      </c>
      <c r="P12" s="663" t="s">
        <v>13</v>
      </c>
      <c r="Q12" s="44" t="s">
        <v>16</v>
      </c>
      <c r="R12" s="717" t="s">
        <v>17</v>
      </c>
      <c r="S12" s="33"/>
    </row>
    <row r="13" spans="1:19" ht="23" customHeight="1">
      <c r="A13" s="416"/>
      <c r="B13" s="685" t="s">
        <v>290</v>
      </c>
      <c r="C13" s="451"/>
      <c r="D13" s="684" t="s">
        <v>291</v>
      </c>
      <c r="E13" s="58" t="s">
        <v>10</v>
      </c>
      <c r="F13" s="201">
        <v>6.9</v>
      </c>
      <c r="G13" s="332">
        <v>35</v>
      </c>
      <c r="H13" s="695">
        <v>502.92</v>
      </c>
      <c r="I13" s="706"/>
      <c r="J13" s="58">
        <v>7.6</v>
      </c>
      <c r="K13" s="332">
        <v>50</v>
      </c>
      <c r="L13" s="713">
        <v>365.76</v>
      </c>
      <c r="M13" s="706"/>
      <c r="N13" s="58">
        <f aca="true" t="shared" si="0" ref="N13:N22">SUM(J13,F13)</f>
        <v>14.5</v>
      </c>
      <c r="O13" s="332">
        <v>60</v>
      </c>
      <c r="P13" s="695">
        <v>883.92</v>
      </c>
      <c r="Q13" s="332">
        <f aca="true" t="shared" si="1" ref="Q13:Q22">SUM(G13,K13,O13)</f>
        <v>145</v>
      </c>
      <c r="R13" s="716">
        <f aca="true" t="shared" si="2" ref="R13:R22">SUM(P13,L13,H13)</f>
        <v>1752.6</v>
      </c>
      <c r="S13" s="33"/>
    </row>
    <row r="14" spans="1:19" ht="23" customHeight="1">
      <c r="A14" s="416"/>
      <c r="B14" s="687" t="s">
        <v>298</v>
      </c>
      <c r="C14" s="451" t="s">
        <v>23</v>
      </c>
      <c r="D14" s="21" t="s">
        <v>299</v>
      </c>
      <c r="E14" s="58"/>
      <c r="F14" s="201">
        <v>7.8</v>
      </c>
      <c r="G14" s="332">
        <v>5</v>
      </c>
      <c r="H14" s="604">
        <v>76.2</v>
      </c>
      <c r="I14" s="614"/>
      <c r="J14" s="58">
        <v>6.8</v>
      </c>
      <c r="K14" s="332">
        <v>60</v>
      </c>
      <c r="L14" s="713">
        <v>441.96</v>
      </c>
      <c r="M14" s="706"/>
      <c r="N14" s="58">
        <f t="shared" si="0"/>
        <v>14.6</v>
      </c>
      <c r="O14" s="332">
        <v>50</v>
      </c>
      <c r="P14" s="695">
        <v>731.52</v>
      </c>
      <c r="Q14" s="332">
        <f t="shared" si="1"/>
        <v>115</v>
      </c>
      <c r="R14" s="716">
        <f t="shared" si="2"/>
        <v>1249.68</v>
      </c>
      <c r="S14" s="33"/>
    </row>
    <row r="15" spans="1:19" ht="23" customHeight="1">
      <c r="A15" s="416"/>
      <c r="B15" s="685" t="s">
        <v>288</v>
      </c>
      <c r="C15" s="451"/>
      <c r="D15" s="684" t="s">
        <v>289</v>
      </c>
      <c r="E15" s="58" t="s">
        <v>10</v>
      </c>
      <c r="F15" s="201">
        <v>6.7</v>
      </c>
      <c r="G15" s="332">
        <v>50</v>
      </c>
      <c r="H15" s="604">
        <v>731.52</v>
      </c>
      <c r="I15" s="614"/>
      <c r="J15" s="58">
        <v>8.2</v>
      </c>
      <c r="K15" s="332">
        <v>40</v>
      </c>
      <c r="L15" s="713">
        <v>289.56</v>
      </c>
      <c r="M15" s="706"/>
      <c r="N15" s="58">
        <f t="shared" si="0"/>
        <v>14.899999999999999</v>
      </c>
      <c r="O15" s="332">
        <v>40</v>
      </c>
      <c r="P15" s="695">
        <v>579.12</v>
      </c>
      <c r="Q15" s="332">
        <f t="shared" si="1"/>
        <v>130</v>
      </c>
      <c r="R15" s="716">
        <f t="shared" si="2"/>
        <v>1600.2</v>
      </c>
      <c r="S15" s="33"/>
    </row>
    <row r="16" spans="1:19" ht="23" customHeight="1">
      <c r="A16" s="416"/>
      <c r="B16" s="684" t="s">
        <v>300</v>
      </c>
      <c r="C16" s="451" t="s">
        <v>23</v>
      </c>
      <c r="D16" s="685" t="s">
        <v>301</v>
      </c>
      <c r="E16" s="415"/>
      <c r="F16" s="201">
        <v>7.9</v>
      </c>
      <c r="G16" s="332"/>
      <c r="H16" s="695"/>
      <c r="I16" s="706"/>
      <c r="J16" s="58">
        <v>13.2</v>
      </c>
      <c r="K16" s="332">
        <v>30</v>
      </c>
      <c r="L16" s="713">
        <v>213.36</v>
      </c>
      <c r="M16" s="706"/>
      <c r="N16" s="58">
        <f t="shared" si="0"/>
        <v>21.1</v>
      </c>
      <c r="O16" s="332">
        <v>30</v>
      </c>
      <c r="P16" s="695">
        <v>426.72</v>
      </c>
      <c r="Q16" s="332">
        <f t="shared" si="1"/>
        <v>60</v>
      </c>
      <c r="R16" s="716">
        <f t="shared" si="2"/>
        <v>640.08</v>
      </c>
      <c r="S16" s="33"/>
    </row>
    <row r="17" spans="1:19" ht="23" customHeight="1">
      <c r="A17" s="416"/>
      <c r="B17" s="684" t="s">
        <v>296</v>
      </c>
      <c r="C17" s="451" t="s">
        <v>23</v>
      </c>
      <c r="D17" s="684" t="s">
        <v>297</v>
      </c>
      <c r="E17" s="58" t="s">
        <v>10</v>
      </c>
      <c r="F17" s="201">
        <v>7.8</v>
      </c>
      <c r="G17" s="332">
        <v>5</v>
      </c>
      <c r="H17" s="695">
        <v>76.2</v>
      </c>
      <c r="I17" s="706"/>
      <c r="J17" s="58">
        <v>16.5</v>
      </c>
      <c r="K17" s="332">
        <v>20</v>
      </c>
      <c r="L17" s="713">
        <v>137.16</v>
      </c>
      <c r="M17" s="706"/>
      <c r="N17" s="58">
        <f t="shared" si="0"/>
        <v>24.3</v>
      </c>
      <c r="O17" s="332">
        <v>20</v>
      </c>
      <c r="P17" s="695">
        <v>274.32</v>
      </c>
      <c r="Q17" s="332">
        <f t="shared" si="1"/>
        <v>45</v>
      </c>
      <c r="R17" s="716">
        <f t="shared" si="2"/>
        <v>487.68</v>
      </c>
      <c r="S17" s="33"/>
    </row>
    <row r="18" spans="1:19" ht="23" customHeight="1">
      <c r="A18" s="416"/>
      <c r="B18" s="684" t="s">
        <v>294</v>
      </c>
      <c r="C18" s="451" t="s">
        <v>23</v>
      </c>
      <c r="D18" s="684" t="s">
        <v>295</v>
      </c>
      <c r="E18" s="58" t="s">
        <v>10</v>
      </c>
      <c r="F18" s="201">
        <v>7.6</v>
      </c>
      <c r="G18" s="332">
        <v>20</v>
      </c>
      <c r="H18" s="695">
        <v>274.32</v>
      </c>
      <c r="I18" s="706"/>
      <c r="J18" s="333">
        <v>16.8</v>
      </c>
      <c r="K18" s="332">
        <v>10</v>
      </c>
      <c r="L18" s="713">
        <v>76.2</v>
      </c>
      <c r="M18" s="706"/>
      <c r="N18" s="58">
        <f t="shared" si="0"/>
        <v>24.4</v>
      </c>
      <c r="O18" s="332">
        <v>10</v>
      </c>
      <c r="P18" s="695">
        <v>152.4</v>
      </c>
      <c r="Q18" s="332">
        <f t="shared" si="1"/>
        <v>40</v>
      </c>
      <c r="R18" s="716">
        <f t="shared" si="2"/>
        <v>502.92</v>
      </c>
      <c r="S18" s="33"/>
    </row>
    <row r="19" spans="1:19" ht="23" customHeight="1">
      <c r="A19" s="416"/>
      <c r="B19" s="684" t="s">
        <v>286</v>
      </c>
      <c r="C19" s="451" t="s">
        <v>23</v>
      </c>
      <c r="D19" s="684" t="s">
        <v>287</v>
      </c>
      <c r="E19" s="58" t="s">
        <v>10</v>
      </c>
      <c r="F19" s="201">
        <v>5.1</v>
      </c>
      <c r="G19" s="332">
        <v>60</v>
      </c>
      <c r="H19" s="695">
        <v>883.92</v>
      </c>
      <c r="I19" s="706"/>
      <c r="J19" s="58">
        <v>100</v>
      </c>
      <c r="K19" s="332"/>
      <c r="L19" s="713"/>
      <c r="M19" s="706"/>
      <c r="N19" s="58">
        <f t="shared" si="0"/>
        <v>105.1</v>
      </c>
      <c r="O19" s="332"/>
      <c r="P19" s="695"/>
      <c r="Q19" s="332">
        <f t="shared" si="1"/>
        <v>60</v>
      </c>
      <c r="R19" s="716">
        <f t="shared" si="2"/>
        <v>883.92</v>
      </c>
      <c r="S19" s="33"/>
    </row>
    <row r="20" spans="1:19" ht="23" customHeight="1">
      <c r="A20" s="416"/>
      <c r="B20" s="685" t="s">
        <v>292</v>
      </c>
      <c r="C20" s="451"/>
      <c r="D20" s="686" t="s">
        <v>293</v>
      </c>
      <c r="E20" s="58"/>
      <c r="F20" s="201">
        <v>6.9</v>
      </c>
      <c r="G20" s="332">
        <v>35</v>
      </c>
      <c r="H20" s="695">
        <v>502.92</v>
      </c>
      <c r="I20" s="706"/>
      <c r="J20" s="58">
        <v>100</v>
      </c>
      <c r="K20" s="332"/>
      <c r="L20" s="713"/>
      <c r="M20" s="706"/>
      <c r="N20" s="58">
        <f t="shared" si="0"/>
        <v>106.9</v>
      </c>
      <c r="O20" s="332"/>
      <c r="P20" s="695"/>
      <c r="Q20" s="332">
        <f t="shared" si="1"/>
        <v>35</v>
      </c>
      <c r="R20" s="716">
        <f t="shared" si="2"/>
        <v>502.92</v>
      </c>
      <c r="S20" s="33"/>
    </row>
    <row r="21" spans="1:19" ht="23" customHeight="1">
      <c r="A21" s="416"/>
      <c r="B21" s="685" t="s">
        <v>302</v>
      </c>
      <c r="C21" s="451"/>
      <c r="D21" s="685" t="s">
        <v>303</v>
      </c>
      <c r="E21" s="414"/>
      <c r="F21" s="201">
        <v>8.1</v>
      </c>
      <c r="G21" s="332"/>
      <c r="H21" s="695"/>
      <c r="I21" s="706"/>
      <c r="J21" s="58">
        <v>100</v>
      </c>
      <c r="K21" s="332"/>
      <c r="L21" s="713"/>
      <c r="M21" s="706"/>
      <c r="N21" s="58">
        <f t="shared" si="0"/>
        <v>108.1</v>
      </c>
      <c r="O21" s="332"/>
      <c r="P21" s="695"/>
      <c r="Q21" s="332">
        <f t="shared" si="1"/>
        <v>0</v>
      </c>
      <c r="R21" s="716">
        <f t="shared" si="2"/>
        <v>0</v>
      </c>
      <c r="S21" s="33"/>
    </row>
    <row r="22" spans="1:19" ht="23" customHeight="1">
      <c r="A22" s="416"/>
      <c r="B22" s="685" t="s">
        <v>304</v>
      </c>
      <c r="C22" s="451"/>
      <c r="D22" s="685" t="s">
        <v>305</v>
      </c>
      <c r="E22" s="58"/>
      <c r="F22" s="201">
        <v>8.6</v>
      </c>
      <c r="G22" s="332"/>
      <c r="H22" s="696"/>
      <c r="I22" s="707"/>
      <c r="J22" s="58">
        <v>100</v>
      </c>
      <c r="K22" s="332"/>
      <c r="L22" s="713"/>
      <c r="M22" s="706"/>
      <c r="N22" s="58">
        <f t="shared" si="0"/>
        <v>108.6</v>
      </c>
      <c r="O22" s="332"/>
      <c r="P22" s="695"/>
      <c r="Q22" s="332">
        <f t="shared" si="1"/>
        <v>0</v>
      </c>
      <c r="R22" s="716">
        <f t="shared" si="2"/>
        <v>0</v>
      </c>
      <c r="S22" s="33"/>
    </row>
    <row r="23" spans="1:19" ht="21">
      <c r="A23" s="298"/>
      <c r="B23" s="473"/>
      <c r="C23" s="448"/>
      <c r="D23" s="331"/>
      <c r="E23" s="58"/>
      <c r="F23" s="476"/>
      <c r="G23" s="332"/>
      <c r="H23" s="695"/>
      <c r="I23" s="706"/>
      <c r="J23" s="58"/>
      <c r="K23" s="332"/>
      <c r="L23" s="713"/>
      <c r="M23" s="706"/>
      <c r="N23" s="58">
        <f aca="true" t="shared" si="3" ref="N23">SUM(J23,F23)</f>
        <v>0</v>
      </c>
      <c r="O23" s="332"/>
      <c r="P23" s="695"/>
      <c r="Q23" s="332">
        <f aca="true" t="shared" si="4" ref="Q23">SUM(G23,K23,O23)</f>
        <v>0</v>
      </c>
      <c r="R23" s="716">
        <f aca="true" t="shared" si="5" ref="R23">SUM(P23,L23,H23)</f>
        <v>0</v>
      </c>
      <c r="S23" s="33"/>
    </row>
    <row r="24" spans="1:19" s="96" customFormat="1" ht="18.5" customHeight="1">
      <c r="A24" s="354"/>
      <c r="B24" s="123"/>
      <c r="C24" s="123"/>
      <c r="D24" s="123"/>
      <c r="E24" s="474"/>
      <c r="F24" s="123"/>
      <c r="G24" s="332">
        <f>SUM(G13:G23)</f>
        <v>210</v>
      </c>
      <c r="H24" s="697">
        <f aca="true" t="shared" si="6" ref="H24:Q24">SUM(H13:H22)</f>
        <v>3048</v>
      </c>
      <c r="I24" s="708"/>
      <c r="J24" s="356"/>
      <c r="K24" s="332">
        <f>SUM(K13:K22)</f>
        <v>210</v>
      </c>
      <c r="L24" s="714">
        <f t="shared" si="6"/>
        <v>1524</v>
      </c>
      <c r="M24" s="708"/>
      <c r="N24" s="356"/>
      <c r="O24" s="718">
        <f t="shared" si="6"/>
        <v>210</v>
      </c>
      <c r="P24" s="697">
        <f t="shared" si="6"/>
        <v>3048</v>
      </c>
      <c r="Q24" s="355">
        <f t="shared" si="6"/>
        <v>630</v>
      </c>
      <c r="R24" s="698">
        <f>SUM(R13:R23)</f>
        <v>7620</v>
      </c>
      <c r="S24" s="255"/>
    </row>
    <row r="25" spans="1:19" s="303" customFormat="1" ht="18.5" customHeight="1">
      <c r="A25" s="302"/>
      <c r="E25" s="304"/>
      <c r="G25" s="305"/>
      <c r="H25" s="306"/>
      <c r="I25" s="701"/>
      <c r="J25" s="307"/>
      <c r="K25" s="305"/>
      <c r="L25" s="306"/>
      <c r="M25" s="701"/>
      <c r="N25" s="307"/>
      <c r="O25" s="305"/>
      <c r="P25" s="306"/>
      <c r="Q25" s="305"/>
      <c r="R25" s="308"/>
      <c r="S25" s="302"/>
    </row>
    <row r="26" spans="1:19" s="42" customFormat="1" ht="20" customHeight="1">
      <c r="A26" s="309"/>
      <c r="B26" s="310"/>
      <c r="C26" s="311"/>
      <c r="E26" s="312"/>
      <c r="G26" s="313"/>
      <c r="H26" s="314"/>
      <c r="I26" s="702"/>
      <c r="J26" s="315"/>
      <c r="K26" s="316"/>
      <c r="L26" s="317"/>
      <c r="M26" s="710"/>
      <c r="N26" s="309"/>
      <c r="O26" s="316"/>
      <c r="P26" s="317"/>
      <c r="Q26" s="309"/>
      <c r="R26" s="317"/>
      <c r="S26" s="309"/>
    </row>
    <row r="27" spans="1:19" ht="20" customHeight="1">
      <c r="A27" s="33"/>
      <c r="B27" s="684" t="s">
        <v>286</v>
      </c>
      <c r="C27" s="459">
        <v>60</v>
      </c>
      <c r="D27" s="42"/>
      <c r="E27" s="495"/>
      <c r="F27" s="42"/>
      <c r="G27" s="313"/>
      <c r="H27" s="36"/>
      <c r="I27" s="703"/>
      <c r="J27" s="37"/>
      <c r="K27" s="38"/>
      <c r="L27" s="39"/>
      <c r="M27" s="711"/>
      <c r="N27" s="33"/>
      <c r="O27" s="38"/>
      <c r="P27" s="39"/>
      <c r="Q27" s="33"/>
      <c r="R27" s="39"/>
      <c r="S27" s="33"/>
    </row>
    <row r="28" spans="2:7" ht="20" customHeight="1">
      <c r="B28" s="684" t="s">
        <v>294</v>
      </c>
      <c r="C28" s="459">
        <v>40</v>
      </c>
      <c r="D28" s="42"/>
      <c r="E28" s="495"/>
      <c r="F28" s="42"/>
      <c r="G28" s="42"/>
    </row>
    <row r="29" spans="2:7" ht="20" customHeight="1">
      <c r="B29" s="684" t="s">
        <v>296</v>
      </c>
      <c r="C29" s="459">
        <v>45</v>
      </c>
      <c r="D29" s="42"/>
      <c r="E29" s="495"/>
      <c r="F29" s="42"/>
      <c r="G29" s="42"/>
    </row>
    <row r="30" spans="2:7" ht="20" customHeight="1">
      <c r="B30" s="687" t="s">
        <v>298</v>
      </c>
      <c r="C30" s="459">
        <v>115</v>
      </c>
      <c r="D30" s="42"/>
      <c r="E30" s="495"/>
      <c r="F30" s="42"/>
      <c r="G30" s="42"/>
    </row>
    <row r="31" spans="2:13" s="35" customFormat="1" ht="21">
      <c r="B31" s="684" t="s">
        <v>287</v>
      </c>
      <c r="C31" s="459">
        <v>60</v>
      </c>
      <c r="D31" s="688"/>
      <c r="E31" s="495"/>
      <c r="F31" s="312"/>
      <c r="G31" s="312"/>
      <c r="I31" s="704"/>
      <c r="M31" s="704"/>
    </row>
    <row r="32" spans="2:7" ht="21">
      <c r="B32" s="684" t="s">
        <v>289</v>
      </c>
      <c r="C32" s="459">
        <v>130</v>
      </c>
      <c r="D32" s="689"/>
      <c r="E32" s="495"/>
      <c r="F32" s="42"/>
      <c r="G32" s="42"/>
    </row>
    <row r="33" spans="2:7" ht="18.5">
      <c r="B33" s="684" t="s">
        <v>291</v>
      </c>
      <c r="C33" s="477">
        <v>145</v>
      </c>
      <c r="D33" s="689"/>
      <c r="E33" s="42"/>
      <c r="F33" s="42"/>
      <c r="G33" s="42"/>
    </row>
    <row r="34" spans="2:7" ht="18.5">
      <c r="B34" s="684" t="s">
        <v>295</v>
      </c>
      <c r="C34" s="477">
        <v>40</v>
      </c>
      <c r="D34" s="690"/>
      <c r="E34" s="42"/>
      <c r="F34" s="42"/>
      <c r="G34" s="42"/>
    </row>
    <row r="35" spans="2:7" ht="18.5">
      <c r="B35" s="684" t="s">
        <v>297</v>
      </c>
      <c r="C35" s="477">
        <v>45</v>
      </c>
      <c r="D35" s="690"/>
      <c r="E35" s="42"/>
      <c r="F35" s="42"/>
      <c r="G35" s="42"/>
    </row>
    <row r="36" spans="2:7" ht="18.5">
      <c r="B36" s="684" t="s">
        <v>300</v>
      </c>
      <c r="C36" s="763">
        <v>60</v>
      </c>
      <c r="D36" s="42"/>
      <c r="E36" s="42"/>
      <c r="F36" s="42"/>
      <c r="G36" s="42"/>
    </row>
    <row r="37" spans="3:7" ht="15">
      <c r="C37" s="42"/>
      <c r="D37" s="42"/>
      <c r="E37" s="42"/>
      <c r="F37" s="42"/>
      <c r="G37" s="42"/>
    </row>
    <row r="38" spans="4:7" ht="15">
      <c r="D38" s="42"/>
      <c r="E38" s="42"/>
      <c r="F38" s="42"/>
      <c r="G38" s="42"/>
    </row>
  </sheetData>
  <printOptions/>
  <pageMargins left="0.7" right="0.7" top="0.75" bottom="0.75" header="0.3" footer="0.3"/>
  <pageSetup fitToHeight="1" fitToWidth="1"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="82" zoomScaleNormal="82" workbookViewId="0" topLeftCell="A1">
      <selection activeCell="P3" sqref="P3"/>
    </sheetView>
  </sheetViews>
  <sheetFormatPr defaultColWidth="9.140625" defaultRowHeight="15"/>
  <cols>
    <col min="1" max="1" width="29.00390625" style="0" customWidth="1"/>
    <col min="2" max="2" width="15.00390625" style="0" customWidth="1"/>
    <col min="3" max="3" width="14.421875" style="0" customWidth="1"/>
    <col min="4" max="4" width="8.7109375" style="297" customWidth="1"/>
    <col min="5" max="5" width="11.8515625" style="0" customWidth="1"/>
    <col min="7" max="7" width="16.57421875" style="0" customWidth="1"/>
    <col min="8" max="8" width="4.421875" style="29" customWidth="1"/>
    <col min="9" max="9" width="14.421875" style="0" customWidth="1"/>
    <col min="11" max="11" width="15.140625" style="0" customWidth="1"/>
    <col min="12" max="12" width="4.140625" style="29" customWidth="1"/>
    <col min="13" max="13" width="9.140625" style="0" customWidth="1"/>
    <col min="14" max="14" width="9.57421875" style="0" customWidth="1"/>
    <col min="15" max="15" width="13.8515625" style="0" customWidth="1"/>
    <col min="16" max="16" width="12.421875" style="0" customWidth="1"/>
    <col min="17" max="17" width="14.140625" style="297" customWidth="1"/>
  </cols>
  <sheetData>
    <row r="1" spans="1:12" ht="15">
      <c r="A1" s="2"/>
      <c r="B1" s="3"/>
      <c r="C1" s="3"/>
      <c r="D1" s="260"/>
      <c r="E1" s="3"/>
      <c r="F1" s="769" t="s">
        <v>1</v>
      </c>
      <c r="G1" s="769"/>
      <c r="H1" s="665"/>
      <c r="I1" s="3"/>
      <c r="J1" s="3" t="s">
        <v>2</v>
      </c>
      <c r="K1" s="3"/>
      <c r="L1" s="665"/>
    </row>
    <row r="2" spans="1:15" ht="15">
      <c r="A2" s="2">
        <v>142</v>
      </c>
      <c r="B2" s="3" t="s">
        <v>3</v>
      </c>
      <c r="C2" s="657">
        <f>A4*2/5</f>
        <v>3408</v>
      </c>
      <c r="D2" s="4" t="s">
        <v>4</v>
      </c>
      <c r="E2" s="3"/>
      <c r="F2" s="3">
        <v>1</v>
      </c>
      <c r="G2" s="5">
        <f>C2*0.29</f>
        <v>988.3199999999999</v>
      </c>
      <c r="H2" s="666"/>
      <c r="I2" s="3"/>
      <c r="J2" s="3">
        <v>1</v>
      </c>
      <c r="K2" s="6">
        <f>C3*0.29</f>
        <v>494.15999999999997</v>
      </c>
      <c r="L2" s="674"/>
      <c r="N2" s="1">
        <f>SUM(K4:K5)/2</f>
        <v>281.16</v>
      </c>
      <c r="O2" s="1"/>
    </row>
    <row r="3" spans="1:15" ht="15">
      <c r="A3" s="8">
        <v>60</v>
      </c>
      <c r="B3" s="3" t="s">
        <v>0</v>
      </c>
      <c r="C3" s="681">
        <f>A4*1/5</f>
        <v>1704</v>
      </c>
      <c r="D3" s="260" t="s">
        <v>2</v>
      </c>
      <c r="E3" s="3"/>
      <c r="F3" s="3">
        <v>2</v>
      </c>
      <c r="G3" s="5">
        <f>C2*0.24</f>
        <v>817.92</v>
      </c>
      <c r="H3" s="666"/>
      <c r="I3" s="3"/>
      <c r="J3" s="3">
        <v>2</v>
      </c>
      <c r="K3" s="5">
        <f>C3*0.24</f>
        <v>408.96</v>
      </c>
      <c r="L3" s="666"/>
      <c r="N3" s="1"/>
      <c r="O3" s="1"/>
    </row>
    <row r="4" spans="1:15" ht="15" thickBot="1">
      <c r="A4" s="8">
        <f>SUM(A2*A3)</f>
        <v>8520</v>
      </c>
      <c r="B4" s="3" t="s">
        <v>5</v>
      </c>
      <c r="C4" s="682">
        <f>A4*2/5</f>
        <v>3408</v>
      </c>
      <c r="D4" s="260" t="s">
        <v>6</v>
      </c>
      <c r="E4" s="3"/>
      <c r="F4" s="3">
        <v>3</v>
      </c>
      <c r="G4" s="655">
        <f>C2*0.19</f>
        <v>647.52</v>
      </c>
      <c r="H4" s="667"/>
      <c r="I4" s="3"/>
      <c r="J4" s="3">
        <v>3</v>
      </c>
      <c r="K4" s="655">
        <f>C3*0.19</f>
        <v>323.76</v>
      </c>
      <c r="L4" s="667"/>
      <c r="O4" s="1"/>
    </row>
    <row r="5" spans="1:15" ht="15">
      <c r="A5" s="2"/>
      <c r="B5" s="3"/>
      <c r="C5" s="5">
        <f>SUM(C2:C4)</f>
        <v>8520</v>
      </c>
      <c r="D5" s="260"/>
      <c r="E5" s="3"/>
      <c r="F5" s="464">
        <v>4</v>
      </c>
      <c r="G5" s="655">
        <f>C2*0.14</f>
        <v>477.12000000000006</v>
      </c>
      <c r="H5" s="667"/>
      <c r="I5" s="3"/>
      <c r="J5" s="3">
        <v>4</v>
      </c>
      <c r="K5" s="655">
        <f>C3*0.14</f>
        <v>238.56000000000003</v>
      </c>
      <c r="L5" s="667"/>
      <c r="O5" s="1"/>
    </row>
    <row r="6" spans="1:15" ht="15">
      <c r="A6" s="2"/>
      <c r="B6" s="464"/>
      <c r="C6" s="5"/>
      <c r="D6" s="464"/>
      <c r="E6" s="464"/>
      <c r="F6" s="464">
        <v>5</v>
      </c>
      <c r="G6" s="655">
        <f>C2*0.09</f>
        <v>306.71999999999997</v>
      </c>
      <c r="H6" s="667"/>
      <c r="I6" s="464"/>
      <c r="J6" s="464">
        <v>5</v>
      </c>
      <c r="K6" s="655">
        <f>C3*0.09</f>
        <v>153.35999999999999</v>
      </c>
      <c r="L6" s="667"/>
      <c r="O6" s="1"/>
    </row>
    <row r="7" spans="1:15" ht="15">
      <c r="A7" s="2"/>
      <c r="B7" s="464"/>
      <c r="C7" s="5"/>
      <c r="D7" s="464"/>
      <c r="E7" s="464"/>
      <c r="F7" s="464">
        <v>6</v>
      </c>
      <c r="G7" s="655">
        <f>C2*0.05</f>
        <v>170.4</v>
      </c>
      <c r="H7" s="667"/>
      <c r="I7" s="464"/>
      <c r="J7" s="464">
        <v>6</v>
      </c>
      <c r="K7" s="655">
        <f>C3*0.05</f>
        <v>85.2</v>
      </c>
      <c r="L7" s="667"/>
      <c r="O7" s="1"/>
    </row>
    <row r="8" spans="1:12" ht="15">
      <c r="A8" s="2"/>
      <c r="B8" s="3"/>
      <c r="C8" s="3"/>
      <c r="D8" s="260"/>
      <c r="E8" s="3"/>
      <c r="F8" s="3"/>
      <c r="G8" s="656">
        <f>SUM(G2:G7)</f>
        <v>3407.9999999999995</v>
      </c>
      <c r="H8" s="666"/>
      <c r="I8" s="3"/>
      <c r="J8" s="3"/>
      <c r="K8" s="680">
        <f>SUM(K2:K7)</f>
        <v>1703.9999999999998</v>
      </c>
      <c r="L8" s="666"/>
    </row>
    <row r="10" spans="1:16" ht="15">
      <c r="A10" s="10" t="s">
        <v>146</v>
      </c>
      <c r="B10" s="22"/>
      <c r="D10" s="11"/>
      <c r="E10" s="10"/>
      <c r="F10" s="12"/>
      <c r="G10" s="12"/>
      <c r="H10" s="668"/>
      <c r="I10" s="12"/>
      <c r="J10" s="14"/>
      <c r="K10" s="31"/>
      <c r="L10" s="675"/>
      <c r="M10" s="12"/>
      <c r="N10" s="12"/>
      <c r="O10" s="31"/>
      <c r="P10" s="12"/>
    </row>
    <row r="11" spans="1:17" ht="27.5" customHeight="1">
      <c r="A11" s="16" t="s">
        <v>7</v>
      </c>
      <c r="B11" s="11" t="s">
        <v>8</v>
      </c>
      <c r="C11" s="16" t="s">
        <v>9</v>
      </c>
      <c r="D11" s="11" t="s">
        <v>10</v>
      </c>
      <c r="E11" s="17" t="s">
        <v>11</v>
      </c>
      <c r="F11" s="30" t="s">
        <v>12</v>
      </c>
      <c r="G11" s="658" t="s">
        <v>13</v>
      </c>
      <c r="H11" s="669"/>
      <c r="I11" s="45" t="s">
        <v>14</v>
      </c>
      <c r="J11" s="30" t="s">
        <v>12</v>
      </c>
      <c r="K11" s="715" t="s">
        <v>13</v>
      </c>
      <c r="L11" s="677"/>
      <c r="M11" s="45" t="s">
        <v>15</v>
      </c>
      <c r="N11" s="30" t="s">
        <v>12</v>
      </c>
      <c r="O11" s="663" t="s">
        <v>13</v>
      </c>
      <c r="P11" s="30" t="s">
        <v>56</v>
      </c>
      <c r="Q11" s="676" t="s">
        <v>17</v>
      </c>
    </row>
    <row r="12" spans="1:17" ht="27.5" customHeight="1">
      <c r="A12" s="503" t="s">
        <v>124</v>
      </c>
      <c r="B12" s="504" t="s">
        <v>28</v>
      </c>
      <c r="C12" s="487">
        <v>133916</v>
      </c>
      <c r="D12" s="497">
        <v>17.41</v>
      </c>
      <c r="E12" s="183" t="s">
        <v>23</v>
      </c>
      <c r="F12" s="277">
        <v>60</v>
      </c>
      <c r="G12" s="659">
        <v>988.32</v>
      </c>
      <c r="H12" s="670"/>
      <c r="I12" s="273">
        <v>17.8</v>
      </c>
      <c r="J12" s="277">
        <v>55</v>
      </c>
      <c r="K12" s="755">
        <v>451.55999999999995</v>
      </c>
      <c r="L12" s="670"/>
      <c r="M12" s="275">
        <f aca="true" t="shared" si="0" ref="M12:M21">SUM(I12,D12)</f>
        <v>35.21</v>
      </c>
      <c r="N12" s="276">
        <v>60</v>
      </c>
      <c r="O12" s="659">
        <v>988.3199999999999</v>
      </c>
      <c r="P12" s="276">
        <f aca="true" t="shared" si="1" ref="P12:P21">SUM(N12,J12,F12)</f>
        <v>175</v>
      </c>
      <c r="Q12" s="679">
        <f aca="true" t="shared" si="2" ref="Q12:Q21">SUM(O12,K12,G12)</f>
        <v>2428.2</v>
      </c>
    </row>
    <row r="13" spans="1:17" ht="27.5" customHeight="1">
      <c r="A13" s="503" t="s">
        <v>153</v>
      </c>
      <c r="B13" s="504" t="s">
        <v>50</v>
      </c>
      <c r="C13" s="487">
        <v>135941</v>
      </c>
      <c r="D13" s="497">
        <v>17.51</v>
      </c>
      <c r="E13" s="183" t="s">
        <v>23</v>
      </c>
      <c r="F13" s="277">
        <v>50</v>
      </c>
      <c r="G13" s="659">
        <v>817.92</v>
      </c>
      <c r="H13" s="670"/>
      <c r="I13" s="273">
        <v>17.8</v>
      </c>
      <c r="J13" s="279">
        <v>55</v>
      </c>
      <c r="K13" s="755">
        <v>451.55999999999995</v>
      </c>
      <c r="L13" s="670"/>
      <c r="M13" s="275">
        <f t="shared" si="0"/>
        <v>35.31</v>
      </c>
      <c r="N13" s="276">
        <v>50</v>
      </c>
      <c r="O13" s="659">
        <v>817.92</v>
      </c>
      <c r="P13" s="276">
        <f t="shared" si="1"/>
        <v>155</v>
      </c>
      <c r="Q13" s="679">
        <f t="shared" si="2"/>
        <v>2087.4</v>
      </c>
    </row>
    <row r="14" spans="1:17" ht="27.5" customHeight="1">
      <c r="A14" s="505" t="s">
        <v>154</v>
      </c>
      <c r="B14" s="492" t="s">
        <v>48</v>
      </c>
      <c r="C14" s="487">
        <v>133836</v>
      </c>
      <c r="D14" s="497">
        <v>17.6</v>
      </c>
      <c r="E14" s="183"/>
      <c r="F14" s="277">
        <v>40</v>
      </c>
      <c r="G14" s="659">
        <v>647.52</v>
      </c>
      <c r="H14" s="670"/>
      <c r="I14" s="275">
        <v>18.2</v>
      </c>
      <c r="J14" s="277">
        <v>35</v>
      </c>
      <c r="K14" s="755">
        <v>281.16</v>
      </c>
      <c r="L14" s="670"/>
      <c r="M14" s="275">
        <f t="shared" si="0"/>
        <v>35.8</v>
      </c>
      <c r="N14" s="278">
        <v>40</v>
      </c>
      <c r="O14" s="659">
        <v>647.52</v>
      </c>
      <c r="P14" s="276">
        <f t="shared" si="1"/>
        <v>115</v>
      </c>
      <c r="Q14" s="679">
        <f t="shared" si="2"/>
        <v>1576.2</v>
      </c>
    </row>
    <row r="15" spans="1:17" ht="27.5" customHeight="1">
      <c r="A15" s="505" t="s">
        <v>155</v>
      </c>
      <c r="B15" s="492" t="s">
        <v>20</v>
      </c>
      <c r="C15" s="487">
        <v>130347</v>
      </c>
      <c r="D15" s="497">
        <v>17.68</v>
      </c>
      <c r="E15" s="183"/>
      <c r="F15" s="277">
        <v>10</v>
      </c>
      <c r="G15" s="659">
        <v>170.4</v>
      </c>
      <c r="H15" s="670"/>
      <c r="I15" s="273">
        <v>18.2</v>
      </c>
      <c r="J15" s="274">
        <v>35</v>
      </c>
      <c r="K15" s="755">
        <v>281.16</v>
      </c>
      <c r="L15" s="670"/>
      <c r="M15" s="275">
        <f t="shared" si="0"/>
        <v>35.879999999999995</v>
      </c>
      <c r="N15" s="276">
        <v>30</v>
      </c>
      <c r="O15" s="659">
        <v>477.12000000000006</v>
      </c>
      <c r="P15" s="276">
        <f t="shared" si="1"/>
        <v>75</v>
      </c>
      <c r="Q15" s="679">
        <f t="shared" si="2"/>
        <v>928.6800000000001</v>
      </c>
    </row>
    <row r="16" spans="1:17" ht="27.5" customHeight="1">
      <c r="A16" s="503" t="s">
        <v>157</v>
      </c>
      <c r="B16" s="504" t="s">
        <v>20</v>
      </c>
      <c r="C16" s="487">
        <v>136233</v>
      </c>
      <c r="D16" s="497">
        <v>17.7</v>
      </c>
      <c r="E16" s="183" t="s">
        <v>23</v>
      </c>
      <c r="F16" s="277"/>
      <c r="G16" s="659"/>
      <c r="H16" s="670"/>
      <c r="I16" s="273">
        <v>18.3</v>
      </c>
      <c r="J16" s="274">
        <v>20</v>
      </c>
      <c r="K16" s="755">
        <v>153.35999999999999</v>
      </c>
      <c r="L16" s="670"/>
      <c r="M16" s="275">
        <f t="shared" si="0"/>
        <v>36</v>
      </c>
      <c r="N16" s="276">
        <v>20</v>
      </c>
      <c r="O16" s="659">
        <v>153.35999999999999</v>
      </c>
      <c r="P16" s="276">
        <f t="shared" si="1"/>
        <v>40</v>
      </c>
      <c r="Q16" s="679">
        <f t="shared" si="2"/>
        <v>306.71999999999997</v>
      </c>
    </row>
    <row r="17" spans="1:17" ht="27.5" customHeight="1">
      <c r="A17" s="503" t="s">
        <v>93</v>
      </c>
      <c r="B17" s="504" t="s">
        <v>48</v>
      </c>
      <c r="C17" s="487">
        <v>133941</v>
      </c>
      <c r="D17" s="497">
        <v>17.65</v>
      </c>
      <c r="E17" s="183" t="s">
        <v>23</v>
      </c>
      <c r="F17" s="277">
        <v>30</v>
      </c>
      <c r="G17" s="659">
        <v>477.12</v>
      </c>
      <c r="H17" s="670"/>
      <c r="I17" s="273">
        <v>18.4</v>
      </c>
      <c r="J17" s="277">
        <v>10</v>
      </c>
      <c r="K17" s="755">
        <v>85.2</v>
      </c>
      <c r="L17" s="670"/>
      <c r="M17" s="275">
        <f t="shared" si="0"/>
        <v>36.05</v>
      </c>
      <c r="N17" s="278">
        <v>10</v>
      </c>
      <c r="O17" s="659">
        <v>170.4</v>
      </c>
      <c r="P17" s="276">
        <f t="shared" si="1"/>
        <v>50</v>
      </c>
      <c r="Q17" s="679">
        <f t="shared" si="2"/>
        <v>732.72</v>
      </c>
    </row>
    <row r="18" spans="1:17" ht="27.5" customHeight="1">
      <c r="A18" s="503" t="s">
        <v>67</v>
      </c>
      <c r="B18" s="504" t="s">
        <v>64</v>
      </c>
      <c r="C18" s="487">
        <v>132544</v>
      </c>
      <c r="D18" s="497">
        <v>17.67</v>
      </c>
      <c r="E18" s="183" t="s">
        <v>23</v>
      </c>
      <c r="F18" s="277">
        <v>20</v>
      </c>
      <c r="G18" s="659">
        <v>306.71999999999997</v>
      </c>
      <c r="H18" s="670"/>
      <c r="I18" s="273">
        <v>18.6</v>
      </c>
      <c r="J18" s="277"/>
      <c r="K18" s="755"/>
      <c r="L18" s="670"/>
      <c r="M18" s="275">
        <f t="shared" si="0"/>
        <v>36.27</v>
      </c>
      <c r="N18" s="278"/>
      <c r="O18" s="659"/>
      <c r="P18" s="276">
        <f t="shared" si="1"/>
        <v>20</v>
      </c>
      <c r="Q18" s="679">
        <f t="shared" si="2"/>
        <v>306.71999999999997</v>
      </c>
    </row>
    <row r="19" spans="1:17" ht="27.5" customHeight="1">
      <c r="A19" s="508" t="s">
        <v>156</v>
      </c>
      <c r="B19" s="504" t="s">
        <v>62</v>
      </c>
      <c r="C19" s="487">
        <v>135612</v>
      </c>
      <c r="D19" s="497">
        <v>17.69</v>
      </c>
      <c r="E19" s="183" t="s">
        <v>23</v>
      </c>
      <c r="F19" s="277"/>
      <c r="G19" s="659"/>
      <c r="H19" s="670"/>
      <c r="I19" s="273">
        <v>18.7</v>
      </c>
      <c r="J19" s="277"/>
      <c r="K19" s="755"/>
      <c r="L19" s="670"/>
      <c r="M19" s="275">
        <f t="shared" si="0"/>
        <v>36.39</v>
      </c>
      <c r="N19" s="276"/>
      <c r="O19" s="659"/>
      <c r="P19" s="276">
        <f t="shared" si="1"/>
        <v>0</v>
      </c>
      <c r="Q19" s="679">
        <f t="shared" si="2"/>
        <v>0</v>
      </c>
    </row>
    <row r="20" spans="1:17" ht="27.5" customHeight="1">
      <c r="A20" s="510" t="s">
        <v>158</v>
      </c>
      <c r="B20" s="492" t="s">
        <v>20</v>
      </c>
      <c r="C20" s="487">
        <v>130329</v>
      </c>
      <c r="D20" s="497">
        <v>17.73</v>
      </c>
      <c r="E20" s="183"/>
      <c r="F20" s="277"/>
      <c r="G20" s="659"/>
      <c r="H20" s="670"/>
      <c r="I20" s="273">
        <v>18.8</v>
      </c>
      <c r="J20" s="274"/>
      <c r="K20" s="755"/>
      <c r="L20" s="670"/>
      <c r="M20" s="275">
        <f t="shared" si="0"/>
        <v>36.53</v>
      </c>
      <c r="N20" s="276"/>
      <c r="O20" s="659"/>
      <c r="P20" s="276">
        <f t="shared" si="1"/>
        <v>0</v>
      </c>
      <c r="Q20" s="679">
        <f t="shared" si="2"/>
        <v>0</v>
      </c>
    </row>
    <row r="21" spans="1:17" ht="27.5" customHeight="1">
      <c r="A21" s="508" t="s">
        <v>159</v>
      </c>
      <c r="B21" s="504" t="s">
        <v>48</v>
      </c>
      <c r="C21" s="498">
        <v>135980</v>
      </c>
      <c r="D21" s="499">
        <v>17.74</v>
      </c>
      <c r="E21" s="183" t="s">
        <v>23</v>
      </c>
      <c r="F21" s="277"/>
      <c r="G21" s="659"/>
      <c r="H21" s="670"/>
      <c r="I21" s="273">
        <v>20</v>
      </c>
      <c r="J21" s="274"/>
      <c r="K21" s="755"/>
      <c r="L21" s="670"/>
      <c r="M21" s="275">
        <f t="shared" si="0"/>
        <v>37.739999999999995</v>
      </c>
      <c r="N21" s="276"/>
      <c r="O21" s="659"/>
      <c r="P21" s="276">
        <f t="shared" si="1"/>
        <v>0</v>
      </c>
      <c r="Q21" s="679">
        <f t="shared" si="2"/>
        <v>0</v>
      </c>
    </row>
    <row r="22" spans="1:17" s="29" customFormat="1" ht="27.5" customHeight="1">
      <c r="A22" s="21"/>
      <c r="B22" s="32"/>
      <c r="C22" s="509"/>
      <c r="D22" s="318"/>
      <c r="E22" s="19"/>
      <c r="F22" s="19"/>
      <c r="G22" s="660"/>
      <c r="H22" s="671"/>
      <c r="I22" s="46"/>
      <c r="J22" s="18"/>
      <c r="K22" s="756"/>
      <c r="L22" s="678"/>
      <c r="M22" s="18"/>
      <c r="N22" s="48"/>
      <c r="O22" s="664"/>
      <c r="P22" s="107"/>
      <c r="Q22" s="759"/>
    </row>
    <row r="23" spans="1:17" ht="15">
      <c r="A23" s="40"/>
      <c r="B23" s="40"/>
      <c r="C23" s="40"/>
      <c r="D23" s="319"/>
      <c r="E23" s="41"/>
      <c r="F23" s="40"/>
      <c r="G23" s="661"/>
      <c r="H23" s="672"/>
      <c r="I23" s="47"/>
      <c r="J23" s="40"/>
      <c r="K23" s="757"/>
      <c r="L23" s="672"/>
      <c r="M23" s="40"/>
      <c r="N23" s="42"/>
      <c r="O23" s="661"/>
      <c r="P23" s="48"/>
      <c r="Q23" s="760"/>
    </row>
    <row r="24" spans="1:17" ht="15">
      <c r="A24" s="40"/>
      <c r="F24">
        <f>SUM(F12:F21)</f>
        <v>210</v>
      </c>
      <c r="G24" s="662">
        <f aca="true" t="shared" si="3" ref="G24:P24">SUM(G12:G21)</f>
        <v>3408</v>
      </c>
      <c r="H24" s="673"/>
      <c r="J24">
        <f t="shared" si="3"/>
        <v>210</v>
      </c>
      <c r="K24" s="758">
        <f>SUM(K12:K21)</f>
        <v>1704</v>
      </c>
      <c r="L24" s="673"/>
      <c r="N24">
        <f t="shared" si="3"/>
        <v>210</v>
      </c>
      <c r="O24" s="662">
        <f t="shared" si="3"/>
        <v>3254.64</v>
      </c>
      <c r="P24">
        <f t="shared" si="3"/>
        <v>630</v>
      </c>
      <c r="Q24" s="761">
        <f>SUM(Q12:Q22)</f>
        <v>8366.640000000001</v>
      </c>
    </row>
    <row r="25" spans="1:17" ht="15">
      <c r="A25" s="40"/>
      <c r="N25" s="7"/>
      <c r="O25" s="40"/>
      <c r="P25" s="40"/>
      <c r="Q25" s="762"/>
    </row>
    <row r="26" spans="1:17" ht="24.5" customHeight="1">
      <c r="A26" s="109" t="s">
        <v>57</v>
      </c>
      <c r="B26" s="109" t="s">
        <v>58</v>
      </c>
      <c r="C26" s="109" t="s">
        <v>59</v>
      </c>
      <c r="D26" s="20"/>
      <c r="N26" s="3"/>
      <c r="O26" s="40"/>
      <c r="P26" s="40"/>
      <c r="Q26" s="296"/>
    </row>
    <row r="27" spans="1:17" ht="22.5" customHeight="1">
      <c r="A27" s="503" t="s">
        <v>124</v>
      </c>
      <c r="B27" s="504" t="s">
        <v>28</v>
      </c>
      <c r="C27" s="216">
        <v>175</v>
      </c>
      <c r="D27" s="20"/>
      <c r="N27" s="3"/>
      <c r="O27" s="40"/>
      <c r="P27" s="40"/>
      <c r="Q27" s="296"/>
    </row>
    <row r="28" spans="1:17" ht="22.5" customHeight="1">
      <c r="A28" s="503" t="s">
        <v>153</v>
      </c>
      <c r="B28" s="504" t="s">
        <v>50</v>
      </c>
      <c r="C28" s="216">
        <v>155</v>
      </c>
      <c r="D28" s="20"/>
      <c r="N28" s="3"/>
      <c r="O28" s="40"/>
      <c r="P28" s="40"/>
      <c r="Q28" s="296"/>
    </row>
    <row r="29" spans="1:4" ht="22.5" customHeight="1">
      <c r="A29" s="503" t="s">
        <v>93</v>
      </c>
      <c r="B29" s="504" t="s">
        <v>48</v>
      </c>
      <c r="C29" s="216">
        <v>50</v>
      </c>
      <c r="D29" s="20"/>
    </row>
    <row r="30" spans="1:4" ht="22.5" customHeight="1">
      <c r="A30" s="503" t="s">
        <v>67</v>
      </c>
      <c r="B30" s="504" t="s">
        <v>64</v>
      </c>
      <c r="C30" s="216">
        <v>20</v>
      </c>
      <c r="D30" s="20"/>
    </row>
    <row r="31" spans="1:4" ht="22.5" customHeight="1">
      <c r="A31" s="503" t="s">
        <v>156</v>
      </c>
      <c r="B31" s="504" t="s">
        <v>62</v>
      </c>
      <c r="C31" s="216">
        <v>0</v>
      </c>
      <c r="D31" s="20"/>
    </row>
    <row r="32" spans="1:4" ht="22.5" customHeight="1">
      <c r="A32" s="503" t="s">
        <v>157</v>
      </c>
      <c r="B32" s="504" t="s">
        <v>20</v>
      </c>
      <c r="C32" s="216">
        <v>40</v>
      </c>
      <c r="D32" s="20"/>
    </row>
    <row r="33" spans="1:4" ht="22.5" customHeight="1">
      <c r="A33" s="508" t="s">
        <v>159</v>
      </c>
      <c r="B33" s="504" t="s">
        <v>48</v>
      </c>
      <c r="C33" s="216">
        <v>0</v>
      </c>
      <c r="D33" s="20"/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5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84" zoomScaleNormal="84" workbookViewId="0" topLeftCell="A1">
      <selection activeCell="E16" sqref="E16"/>
    </sheetView>
  </sheetViews>
  <sheetFormatPr defaultColWidth="9.140625" defaultRowHeight="15"/>
  <cols>
    <col min="1" max="1" width="29.421875" style="0" customWidth="1"/>
    <col min="2" max="2" width="16.8515625" style="0" customWidth="1"/>
    <col min="3" max="3" width="19.7109375" style="0" customWidth="1"/>
    <col min="5" max="5" width="9.28125" style="0" customWidth="1"/>
    <col min="7" max="7" width="14.8515625" style="0" customWidth="1"/>
    <col min="8" max="8" width="4.8515625" style="29" customWidth="1"/>
    <col min="11" max="11" width="14.421875" style="0" customWidth="1"/>
    <col min="12" max="12" width="3.8515625" style="29" customWidth="1"/>
    <col min="14" max="14" width="13.140625" style="0" customWidth="1"/>
    <col min="15" max="15" width="14.140625" style="0" customWidth="1"/>
    <col min="16" max="16" width="11.57421875" style="0" customWidth="1"/>
    <col min="17" max="17" width="17.28125" style="0" customWidth="1"/>
  </cols>
  <sheetData>
    <row r="1" spans="1:17" s="174" customFormat="1" ht="18.5">
      <c r="A1" s="399"/>
      <c r="B1" s="325"/>
      <c r="C1" s="325"/>
      <c r="D1" s="325"/>
      <c r="E1" s="325"/>
      <c r="F1" s="770" t="s">
        <v>1</v>
      </c>
      <c r="G1" s="770"/>
      <c r="H1" s="724"/>
      <c r="I1" s="325"/>
      <c r="J1" s="325" t="s">
        <v>2</v>
      </c>
      <c r="K1" s="325"/>
      <c r="L1" s="724"/>
      <c r="M1" s="134"/>
      <c r="N1" s="134"/>
      <c r="O1" s="134"/>
      <c r="P1" s="134"/>
      <c r="Q1" s="134"/>
    </row>
    <row r="2" spans="1:17" s="174" customFormat="1" ht="18.5">
      <c r="A2" s="399">
        <v>34</v>
      </c>
      <c r="B2" s="325" t="s">
        <v>3</v>
      </c>
      <c r="C2" s="742">
        <f>A4*2/5</f>
        <v>816</v>
      </c>
      <c r="D2" s="401" t="s">
        <v>4</v>
      </c>
      <c r="E2" s="325"/>
      <c r="F2" s="325">
        <v>1</v>
      </c>
      <c r="G2" s="402">
        <f>C2*0.4</f>
        <v>326.40000000000003</v>
      </c>
      <c r="H2" s="725"/>
      <c r="I2" s="325"/>
      <c r="J2" s="325">
        <v>1</v>
      </c>
      <c r="K2" s="403">
        <f>C3*0.4</f>
        <v>163.20000000000002</v>
      </c>
      <c r="L2" s="734"/>
      <c r="M2" s="134"/>
      <c r="N2" s="404"/>
      <c r="O2" s="404"/>
      <c r="P2" s="134"/>
      <c r="Q2" s="404"/>
    </row>
    <row r="3" spans="1:17" s="174" customFormat="1" ht="18.5">
      <c r="A3" s="405">
        <v>60</v>
      </c>
      <c r="B3" s="325" t="s">
        <v>0</v>
      </c>
      <c r="C3" s="400">
        <f>A4*1/5</f>
        <v>408</v>
      </c>
      <c r="D3" s="325" t="s">
        <v>2</v>
      </c>
      <c r="E3" s="325"/>
      <c r="F3" s="325">
        <v>2</v>
      </c>
      <c r="G3" s="402">
        <f>C2*0.3</f>
        <v>244.79999999999998</v>
      </c>
      <c r="H3" s="725"/>
      <c r="I3" s="325"/>
      <c r="J3" s="325">
        <v>2</v>
      </c>
      <c r="K3" s="402">
        <f>C3*0.3</f>
        <v>122.39999999999999</v>
      </c>
      <c r="L3" s="725"/>
      <c r="M3" s="134"/>
      <c r="N3" s="404"/>
      <c r="O3" s="404"/>
      <c r="P3" s="134"/>
      <c r="Q3" s="134"/>
    </row>
    <row r="4" spans="1:17" s="174" customFormat="1" ht="19" thickBot="1">
      <c r="A4" s="405">
        <f>SUM(A2*A3)</f>
        <v>2040</v>
      </c>
      <c r="B4" s="325" t="s">
        <v>5</v>
      </c>
      <c r="C4" s="743">
        <f>A4*2/5</f>
        <v>816</v>
      </c>
      <c r="D4" s="325" t="s">
        <v>6</v>
      </c>
      <c r="E4" s="325"/>
      <c r="F4" s="325">
        <v>3</v>
      </c>
      <c r="G4" s="402">
        <f>C2*0.2</f>
        <v>163.20000000000002</v>
      </c>
      <c r="H4" s="725"/>
      <c r="I4" s="325"/>
      <c r="J4" s="325">
        <v>3</v>
      </c>
      <c r="K4" s="402">
        <f>C3*0.2</f>
        <v>81.60000000000001</v>
      </c>
      <c r="L4" s="725"/>
      <c r="M4" s="134"/>
      <c r="N4" s="404"/>
      <c r="O4" s="404"/>
      <c r="P4" s="134"/>
      <c r="Q4" s="134"/>
    </row>
    <row r="5" spans="1:17" s="174" customFormat="1" ht="19" thickBot="1">
      <c r="A5" s="399"/>
      <c r="B5" s="325"/>
      <c r="C5" s="402">
        <f>SUM(C2:C4)</f>
        <v>2040</v>
      </c>
      <c r="D5" s="325"/>
      <c r="E5" s="325"/>
      <c r="F5" s="325">
        <v>4</v>
      </c>
      <c r="G5" s="406">
        <f>C2*0.1</f>
        <v>81.60000000000001</v>
      </c>
      <c r="H5" s="726"/>
      <c r="I5" s="325"/>
      <c r="J5" s="325">
        <v>4</v>
      </c>
      <c r="K5" s="406">
        <f>C3*0.1</f>
        <v>40.800000000000004</v>
      </c>
      <c r="L5" s="726"/>
      <c r="M5" s="134"/>
      <c r="N5" s="404"/>
      <c r="O5" s="134"/>
      <c r="P5" s="134"/>
      <c r="Q5" s="134"/>
    </row>
    <row r="6" spans="1:17" s="174" customFormat="1" ht="18.5">
      <c r="A6" s="399"/>
      <c r="B6" s="325"/>
      <c r="C6" s="325"/>
      <c r="D6" s="325"/>
      <c r="E6" s="325"/>
      <c r="F6" s="325"/>
      <c r="G6" s="402">
        <f>SUM(G2:G5)</f>
        <v>816.0000000000001</v>
      </c>
      <c r="H6" s="725"/>
      <c r="I6" s="325"/>
      <c r="J6" s="325"/>
      <c r="K6" s="402">
        <f>SUM(K2:K5)</f>
        <v>408.00000000000006</v>
      </c>
      <c r="L6" s="725"/>
      <c r="M6" s="134"/>
      <c r="N6" s="134"/>
      <c r="O6" s="134"/>
      <c r="P6" s="134"/>
      <c r="Q6" s="134"/>
    </row>
    <row r="7" spans="1:17" ht="15.5">
      <c r="A7" s="132"/>
      <c r="B7" s="132"/>
      <c r="C7" s="132"/>
      <c r="D7" s="144"/>
      <c r="E7" s="132"/>
      <c r="F7" s="132"/>
      <c r="G7" s="132"/>
      <c r="H7" s="727"/>
      <c r="I7" s="132"/>
      <c r="J7" s="132"/>
      <c r="K7" s="132"/>
      <c r="L7" s="727"/>
      <c r="M7" s="132"/>
      <c r="N7" s="132"/>
      <c r="O7" s="132"/>
      <c r="P7" s="132"/>
      <c r="Q7" s="132"/>
    </row>
    <row r="8" spans="1:17" ht="15.5">
      <c r="A8" s="132"/>
      <c r="B8" s="132"/>
      <c r="C8" s="132"/>
      <c r="D8" s="144"/>
      <c r="E8" s="132"/>
      <c r="F8" s="132"/>
      <c r="G8" s="132"/>
      <c r="H8" s="727"/>
      <c r="I8" s="132"/>
      <c r="J8" s="132"/>
      <c r="K8" s="132"/>
      <c r="L8" s="727"/>
      <c r="M8" s="132"/>
      <c r="N8" s="132"/>
      <c r="O8" s="132"/>
      <c r="P8" s="132"/>
      <c r="Q8" s="132"/>
    </row>
    <row r="9" spans="1:17" ht="15.5">
      <c r="A9" s="132"/>
      <c r="B9" s="132"/>
      <c r="C9" s="132"/>
      <c r="D9" s="132"/>
      <c r="E9" s="132"/>
      <c r="F9" s="132"/>
      <c r="G9" s="132"/>
      <c r="H9" s="727"/>
      <c r="I9" s="132"/>
      <c r="J9" s="132"/>
      <c r="K9" s="132"/>
      <c r="L9" s="727"/>
      <c r="M9" s="132"/>
      <c r="N9" s="132"/>
      <c r="O9" s="132"/>
      <c r="P9" s="132"/>
      <c r="Q9" s="132"/>
    </row>
    <row r="10" spans="1:17" ht="15.5">
      <c r="A10" s="145" t="s">
        <v>145</v>
      </c>
      <c r="B10" s="145"/>
      <c r="C10" s="146"/>
      <c r="D10" s="147"/>
      <c r="E10" s="148"/>
      <c r="F10" s="148"/>
      <c r="G10" s="149"/>
      <c r="H10" s="728"/>
      <c r="I10" s="148"/>
      <c r="J10" s="148"/>
      <c r="K10" s="148"/>
      <c r="L10" s="735"/>
      <c r="M10" s="148"/>
      <c r="N10" s="148"/>
      <c r="O10" s="148"/>
      <c r="P10" s="146"/>
      <c r="Q10" s="146"/>
    </row>
    <row r="11" spans="1:17" ht="24" customHeight="1">
      <c r="A11" s="150" t="s">
        <v>7</v>
      </c>
      <c r="B11" s="150" t="s">
        <v>8</v>
      </c>
      <c r="C11" s="150" t="s">
        <v>9</v>
      </c>
      <c r="D11" s="150" t="s">
        <v>10</v>
      </c>
      <c r="E11" s="143" t="s">
        <v>11</v>
      </c>
      <c r="F11" s="151" t="s">
        <v>12</v>
      </c>
      <c r="G11" s="721" t="s">
        <v>13</v>
      </c>
      <c r="H11" s="729"/>
      <c r="I11" s="152" t="s">
        <v>14</v>
      </c>
      <c r="J11" s="151" t="s">
        <v>12</v>
      </c>
      <c r="K11" s="738" t="s">
        <v>13</v>
      </c>
      <c r="L11" s="736"/>
      <c r="M11" s="152" t="s">
        <v>15</v>
      </c>
      <c r="N11" s="151" t="s">
        <v>12</v>
      </c>
      <c r="O11" s="732" t="s">
        <v>13</v>
      </c>
      <c r="P11" s="154" t="s">
        <v>16</v>
      </c>
      <c r="Q11" s="153" t="s">
        <v>17</v>
      </c>
    </row>
    <row r="12" spans="1:17" ht="24" customHeight="1">
      <c r="A12" s="502" t="s">
        <v>152</v>
      </c>
      <c r="B12" s="484" t="s">
        <v>19</v>
      </c>
      <c r="C12" s="487">
        <v>133399</v>
      </c>
      <c r="D12" s="183"/>
      <c r="E12" s="183">
        <v>76</v>
      </c>
      <c r="F12" s="105">
        <v>60</v>
      </c>
      <c r="G12" s="722">
        <v>489.6</v>
      </c>
      <c r="H12" s="730"/>
      <c r="I12" s="407">
        <v>0</v>
      </c>
      <c r="J12" s="408"/>
      <c r="K12" s="739"/>
      <c r="L12" s="730"/>
      <c r="M12" s="409">
        <f aca="true" t="shared" si="0" ref="M12:M18">SUM(I12,E12)</f>
        <v>76</v>
      </c>
      <c r="N12" s="408">
        <v>60</v>
      </c>
      <c r="O12" s="722">
        <v>489.6</v>
      </c>
      <c r="P12" s="410">
        <f aca="true" t="shared" si="1" ref="P12:P18">SUM(N12,J12,F12)</f>
        <v>120</v>
      </c>
      <c r="Q12" s="411">
        <f aca="true" t="shared" si="2" ref="Q12:Q18">(SUM(O12,G12,K12))</f>
        <v>979.2</v>
      </c>
    </row>
    <row r="13" spans="1:17" ht="24" customHeight="1">
      <c r="A13" s="486" t="s">
        <v>148</v>
      </c>
      <c r="B13" s="482" t="s">
        <v>22</v>
      </c>
      <c r="C13" s="487">
        <v>136318</v>
      </c>
      <c r="D13" s="183" t="s">
        <v>23</v>
      </c>
      <c r="E13" s="183">
        <v>73</v>
      </c>
      <c r="F13" s="105">
        <v>50</v>
      </c>
      <c r="G13" s="722">
        <v>326.4</v>
      </c>
      <c r="H13" s="730"/>
      <c r="I13" s="407">
        <v>0</v>
      </c>
      <c r="J13" s="408"/>
      <c r="K13" s="739"/>
      <c r="L13" s="730"/>
      <c r="M13" s="409">
        <f t="shared" si="0"/>
        <v>73</v>
      </c>
      <c r="N13" s="408">
        <v>50</v>
      </c>
      <c r="O13" s="722">
        <v>326.4</v>
      </c>
      <c r="P13" s="410">
        <f t="shared" si="1"/>
        <v>100</v>
      </c>
      <c r="Q13" s="411">
        <f t="shared" si="2"/>
        <v>652.8</v>
      </c>
    </row>
    <row r="14" spans="1:17" ht="24" customHeight="1">
      <c r="A14" s="351"/>
      <c r="B14" s="351"/>
      <c r="C14" s="351"/>
      <c r="D14" s="183"/>
      <c r="E14" s="183"/>
      <c r="F14" s="105"/>
      <c r="G14" s="722"/>
      <c r="H14" s="730"/>
      <c r="I14" s="409"/>
      <c r="J14" s="408"/>
      <c r="K14" s="739"/>
      <c r="L14" s="730"/>
      <c r="M14" s="409">
        <f t="shared" si="0"/>
        <v>0</v>
      </c>
      <c r="N14" s="408"/>
      <c r="O14" s="722"/>
      <c r="P14" s="410">
        <f t="shared" si="1"/>
        <v>0</v>
      </c>
      <c r="Q14" s="411">
        <f t="shared" si="2"/>
        <v>0</v>
      </c>
    </row>
    <row r="15" spans="1:17" ht="24" customHeight="1">
      <c r="A15" s="352"/>
      <c r="B15" s="351"/>
      <c r="C15" s="351"/>
      <c r="D15" s="183"/>
      <c r="E15" s="183"/>
      <c r="F15" s="105"/>
      <c r="G15" s="722"/>
      <c r="H15" s="730"/>
      <c r="I15" s="409"/>
      <c r="J15" s="408"/>
      <c r="K15" s="739"/>
      <c r="L15" s="730"/>
      <c r="M15" s="409">
        <f t="shared" si="0"/>
        <v>0</v>
      </c>
      <c r="N15" s="408"/>
      <c r="O15" s="722"/>
      <c r="P15" s="410">
        <f t="shared" si="1"/>
        <v>0</v>
      </c>
      <c r="Q15" s="411">
        <f t="shared" si="2"/>
        <v>0</v>
      </c>
    </row>
    <row r="16" spans="1:17" ht="24" customHeight="1">
      <c r="A16" s="352"/>
      <c r="B16" s="351"/>
      <c r="C16" s="351"/>
      <c r="D16" s="183"/>
      <c r="E16" s="183"/>
      <c r="F16" s="105"/>
      <c r="G16" s="722"/>
      <c r="H16" s="730"/>
      <c r="I16" s="407"/>
      <c r="J16" s="408"/>
      <c r="K16" s="739"/>
      <c r="L16" s="730"/>
      <c r="M16" s="409">
        <f t="shared" si="0"/>
        <v>0</v>
      </c>
      <c r="N16" s="408"/>
      <c r="O16" s="722"/>
      <c r="P16" s="410">
        <f t="shared" si="1"/>
        <v>0</v>
      </c>
      <c r="Q16" s="411">
        <f t="shared" si="2"/>
        <v>0</v>
      </c>
    </row>
    <row r="17" spans="1:17" ht="24" customHeight="1">
      <c r="A17" s="435"/>
      <c r="B17" s="350"/>
      <c r="C17" s="350"/>
      <c r="D17" s="183"/>
      <c r="E17" s="201"/>
      <c r="F17" s="105"/>
      <c r="G17" s="722"/>
      <c r="H17" s="730"/>
      <c r="I17" s="412"/>
      <c r="J17" s="408"/>
      <c r="K17" s="739"/>
      <c r="L17" s="730"/>
      <c r="M17" s="409">
        <f t="shared" si="0"/>
        <v>0</v>
      </c>
      <c r="N17" s="408"/>
      <c r="O17" s="722"/>
      <c r="P17" s="410">
        <f t="shared" si="1"/>
        <v>0</v>
      </c>
      <c r="Q17" s="411">
        <f t="shared" si="2"/>
        <v>0</v>
      </c>
    </row>
    <row r="18" spans="1:17" ht="24" customHeight="1">
      <c r="A18" s="350"/>
      <c r="B18" s="350"/>
      <c r="C18" s="350"/>
      <c r="D18" s="183"/>
      <c r="E18" s="201"/>
      <c r="F18" s="105"/>
      <c r="G18" s="722"/>
      <c r="H18" s="730"/>
      <c r="I18" s="409"/>
      <c r="J18" s="408"/>
      <c r="K18" s="740"/>
      <c r="L18" s="737"/>
      <c r="M18" s="409">
        <f t="shared" si="0"/>
        <v>0</v>
      </c>
      <c r="N18" s="408"/>
      <c r="O18" s="722"/>
      <c r="P18" s="410">
        <f t="shared" si="1"/>
        <v>0</v>
      </c>
      <c r="Q18" s="411">
        <f t="shared" si="2"/>
        <v>0</v>
      </c>
    </row>
    <row r="19" spans="1:17" ht="24" customHeight="1">
      <c r="A19" s="352"/>
      <c r="B19" s="389"/>
      <c r="C19" s="389"/>
      <c r="D19" s="183"/>
      <c r="E19" s="183"/>
      <c r="F19" s="105"/>
      <c r="G19" s="722"/>
      <c r="H19" s="730"/>
      <c r="I19" s="409"/>
      <c r="J19" s="408"/>
      <c r="K19" s="740"/>
      <c r="L19" s="737"/>
      <c r="M19" s="409">
        <f aca="true" t="shared" si="3" ref="M19:M20">SUM(I19,E19)</f>
        <v>0</v>
      </c>
      <c r="N19" s="408"/>
      <c r="O19" s="733"/>
      <c r="P19" s="410">
        <f aca="true" t="shared" si="4" ref="P19:P20">SUM(N19,J19,F19)</f>
        <v>0</v>
      </c>
      <c r="Q19" s="411">
        <f aca="true" t="shared" si="5" ref="Q19:Q20">(SUM(O19,G19,K19))</f>
        <v>0</v>
      </c>
    </row>
    <row r="20" spans="1:17" ht="24" customHeight="1">
      <c r="A20" s="351"/>
      <c r="B20" s="389"/>
      <c r="C20" s="389"/>
      <c r="D20" s="183"/>
      <c r="E20" s="183"/>
      <c r="F20" s="105"/>
      <c r="G20" s="722"/>
      <c r="H20" s="730"/>
      <c r="I20" s="407"/>
      <c r="J20" s="408"/>
      <c r="K20" s="739"/>
      <c r="L20" s="730"/>
      <c r="M20" s="409">
        <f t="shared" si="3"/>
        <v>0</v>
      </c>
      <c r="N20" s="408"/>
      <c r="O20" s="722"/>
      <c r="P20" s="410">
        <f t="shared" si="4"/>
        <v>0</v>
      </c>
      <c r="Q20" s="411">
        <f t="shared" si="5"/>
        <v>0</v>
      </c>
    </row>
    <row r="21" spans="1:17" ht="25" customHeight="1">
      <c r="A21" s="353"/>
      <c r="B21" s="390"/>
      <c r="C21" s="391"/>
      <c r="D21" s="183"/>
      <c r="E21" s="262"/>
      <c r="F21" s="105"/>
      <c r="G21" s="722"/>
      <c r="H21" s="730"/>
      <c r="I21" s="407"/>
      <c r="J21" s="408"/>
      <c r="K21" s="739"/>
      <c r="L21" s="730"/>
      <c r="M21" s="409">
        <f aca="true" t="shared" si="6" ref="M21:M22">SUM(I21,E21)</f>
        <v>0</v>
      </c>
      <c r="N21" s="408"/>
      <c r="O21" s="722"/>
      <c r="P21" s="410">
        <f aca="true" t="shared" si="7" ref="P21:P22">SUM(N21,J21,F21)</f>
        <v>0</v>
      </c>
      <c r="Q21" s="411">
        <f aca="true" t="shared" si="8" ref="Q21:Q22">(SUM(O21,G21,K21))</f>
        <v>0</v>
      </c>
    </row>
    <row r="22" spans="1:17" ht="25.5" customHeight="1">
      <c r="A22" s="214"/>
      <c r="B22" s="215"/>
      <c r="C22" s="214"/>
      <c r="D22" s="131"/>
      <c r="E22" s="211"/>
      <c r="F22" s="212"/>
      <c r="G22" s="722"/>
      <c r="H22" s="730"/>
      <c r="I22" s="409"/>
      <c r="J22" s="408"/>
      <c r="K22" s="739"/>
      <c r="L22" s="730"/>
      <c r="M22" s="409">
        <f t="shared" si="6"/>
        <v>0</v>
      </c>
      <c r="N22" s="408"/>
      <c r="O22" s="722"/>
      <c r="P22" s="410">
        <f t="shared" si="7"/>
        <v>0</v>
      </c>
      <c r="Q22" s="411">
        <f t="shared" si="8"/>
        <v>0</v>
      </c>
    </row>
    <row r="23" spans="1:18" ht="15.5">
      <c r="A23" s="132"/>
      <c r="B23" s="132"/>
      <c r="C23" s="132"/>
      <c r="D23" s="132"/>
      <c r="E23" s="132"/>
      <c r="F23" s="132">
        <f>SUM(F12:F22)</f>
        <v>110</v>
      </c>
      <c r="G23" s="723">
        <f aca="true" t="shared" si="9" ref="G23:Q23">SUM(G12:G22)</f>
        <v>816</v>
      </c>
      <c r="H23" s="731"/>
      <c r="I23" s="132"/>
      <c r="J23" s="132">
        <f t="shared" si="9"/>
        <v>0</v>
      </c>
      <c r="K23" s="741">
        <f t="shared" si="9"/>
        <v>0</v>
      </c>
      <c r="L23" s="731"/>
      <c r="M23" s="132"/>
      <c r="N23" s="132">
        <f t="shared" si="9"/>
        <v>110</v>
      </c>
      <c r="O23" s="720">
        <f t="shared" si="9"/>
        <v>816</v>
      </c>
      <c r="P23" s="132">
        <f t="shared" si="9"/>
        <v>220</v>
      </c>
      <c r="Q23" s="299">
        <f t="shared" si="9"/>
        <v>1632</v>
      </c>
      <c r="R23" s="132"/>
    </row>
    <row r="25" spans="1:3" ht="26" customHeight="1">
      <c r="A25" s="480" t="s">
        <v>148</v>
      </c>
      <c r="B25" s="474" t="s">
        <v>22</v>
      </c>
      <c r="C25" s="264">
        <v>100</v>
      </c>
    </row>
    <row r="26" spans="1:3" ht="26" customHeight="1">
      <c r="A26" s="352"/>
      <c r="B26" s="351"/>
      <c r="C26" s="264"/>
    </row>
    <row r="27" spans="1:3" ht="26" customHeight="1">
      <c r="A27" s="351"/>
      <c r="B27" s="351"/>
      <c r="C27" s="434"/>
    </row>
    <row r="28" spans="1:3" ht="26" customHeight="1">
      <c r="A28" s="352"/>
      <c r="B28" s="351"/>
      <c r="C28" s="434"/>
    </row>
    <row r="29" spans="1:3" ht="27.5" customHeight="1">
      <c r="A29" s="352"/>
      <c r="B29" s="351"/>
      <c r="C29" s="434"/>
    </row>
  </sheetData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Tibba Smith</dc:creator>
  <cp:keywords/>
  <dc:description/>
  <cp:lastModifiedBy>Tibba Smith</cp:lastModifiedBy>
  <cp:lastPrinted>2017-09-24T05:32:01Z</cp:lastPrinted>
  <dcterms:created xsi:type="dcterms:W3CDTF">2016-03-15T18:34:21Z</dcterms:created>
  <dcterms:modified xsi:type="dcterms:W3CDTF">2017-09-24T05:52:51Z</dcterms:modified>
  <cp:category/>
  <cp:version/>
  <cp:contentType/>
  <cp:contentStatus/>
</cp:coreProperties>
</file>